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X:\VESP 2020\LISTA DE PRECIOS\JUNIO\"/>
    </mc:Choice>
  </mc:AlternateContent>
  <xr:revisionPtr revIDLastSave="0" documentId="8_{6E07A4DB-B077-48FD-A1C1-94056AA9FA9D}" xr6:coauthVersionLast="44" xr6:coauthVersionMax="44" xr10:uidLastSave="{00000000-0000-0000-0000-000000000000}"/>
  <bookViews>
    <workbookView xWindow="75" yWindow="600" windowWidth="23925" windowHeight="12900" xr2:uid="{00000000-000D-0000-FFFF-FFFF00000000}"/>
  </bookViews>
  <sheets>
    <sheet name="Amigos y Referidos" sheetId="5" r:id="rId1"/>
    <sheet name="Hoja1" sheetId="7" r:id="rId2"/>
    <sheet name="Fletes" sheetId="6" r:id="rId3"/>
  </sheets>
  <definedNames>
    <definedName name="_xlnm._FilterDatabase" localSheetId="0" hidden="1">'Amigos y Referidos'!$A$6:$D$10</definedName>
    <definedName name="_xlnm.Print_Area" localSheetId="0">'Amigos y Referidos'!$A$2:$P$37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5" i="5" l="1"/>
  <c r="F38" i="5"/>
  <c r="F39" i="5"/>
  <c r="N50" i="5" l="1"/>
  <c r="F50" i="5"/>
  <c r="H50" i="5" s="1"/>
  <c r="J50" i="5" s="1"/>
  <c r="L50" i="5" s="1"/>
  <c r="O50" i="5" s="1"/>
  <c r="D50" i="5"/>
  <c r="N49" i="5"/>
  <c r="F49" i="5"/>
  <c r="H49" i="5" s="1"/>
  <c r="J49" i="5" s="1"/>
  <c r="L49" i="5" s="1"/>
  <c r="D49" i="5"/>
  <c r="I49" i="5" s="1"/>
  <c r="N48" i="5"/>
  <c r="F48" i="5"/>
  <c r="H48" i="5" s="1"/>
  <c r="J48" i="5" s="1"/>
  <c r="L48" i="5" s="1"/>
  <c r="O48" i="5" s="1"/>
  <c r="D48" i="5"/>
  <c r="N47" i="5"/>
  <c r="F47" i="5"/>
  <c r="H47" i="5" s="1"/>
  <c r="J47" i="5" s="1"/>
  <c r="L47" i="5" s="1"/>
  <c r="D47" i="5"/>
  <c r="N46" i="5"/>
  <c r="F46" i="5"/>
  <c r="H46" i="5" s="1"/>
  <c r="J46" i="5" s="1"/>
  <c r="L46" i="5" s="1"/>
  <c r="O46" i="5" s="1"/>
  <c r="D46" i="5"/>
  <c r="N45" i="5"/>
  <c r="F45" i="5"/>
  <c r="H45" i="5" s="1"/>
  <c r="J45" i="5" s="1"/>
  <c r="L45" i="5" s="1"/>
  <c r="D45" i="5"/>
  <c r="N44" i="5"/>
  <c r="F44" i="5"/>
  <c r="H44" i="5" s="1"/>
  <c r="J44" i="5" s="1"/>
  <c r="L44" i="5" s="1"/>
  <c r="D44" i="5"/>
  <c r="N43" i="5"/>
  <c r="F43" i="5"/>
  <c r="H43" i="5" s="1"/>
  <c r="J43" i="5" s="1"/>
  <c r="L43" i="5" s="1"/>
  <c r="D43" i="5"/>
  <c r="N42" i="5"/>
  <c r="F42" i="5"/>
  <c r="H42" i="5" s="1"/>
  <c r="J42" i="5" s="1"/>
  <c r="L42" i="5" s="1"/>
  <c r="O42" i="5" s="1"/>
  <c r="D42" i="5"/>
  <c r="N41" i="5"/>
  <c r="F41" i="5"/>
  <c r="H41" i="5" s="1"/>
  <c r="J41" i="5" s="1"/>
  <c r="L41" i="5" s="1"/>
  <c r="D41" i="5"/>
  <c r="I41" i="5" s="1"/>
  <c r="N40" i="5"/>
  <c r="F40" i="5"/>
  <c r="H40" i="5" s="1"/>
  <c r="J40" i="5" s="1"/>
  <c r="L40" i="5" s="1"/>
  <c r="O40" i="5" s="1"/>
  <c r="D40" i="5"/>
  <c r="N39" i="5"/>
  <c r="H39" i="5"/>
  <c r="J39" i="5" s="1"/>
  <c r="L39" i="5" s="1"/>
  <c r="D39" i="5"/>
  <c r="N38" i="5"/>
  <c r="H38" i="5"/>
  <c r="J38" i="5" s="1"/>
  <c r="L38" i="5" s="1"/>
  <c r="D38" i="5"/>
  <c r="D32" i="5"/>
  <c r="F32" i="5"/>
  <c r="H32" i="5" s="1"/>
  <c r="N30" i="5"/>
  <c r="I38" i="5" l="1"/>
  <c r="I47" i="5"/>
  <c r="I46" i="5"/>
  <c r="I45" i="5"/>
  <c r="I42" i="5"/>
  <c r="O44" i="5"/>
  <c r="I39" i="5"/>
  <c r="O41" i="5"/>
  <c r="O45" i="5"/>
  <c r="O47" i="5"/>
  <c r="O38" i="5"/>
  <c r="O39" i="5"/>
  <c r="O43" i="5"/>
  <c r="O49" i="5"/>
  <c r="I40" i="5"/>
  <c r="I44" i="5"/>
  <c r="I50" i="5"/>
  <c r="I43" i="5"/>
  <c r="I48" i="5"/>
  <c r="J15" i="6" l="1"/>
  <c r="I15" i="6"/>
  <c r="H15" i="6"/>
  <c r="G15" i="6"/>
  <c r="J14" i="6"/>
  <c r="I14" i="6"/>
  <c r="H14" i="6"/>
  <c r="G14" i="6"/>
  <c r="J13" i="6"/>
  <c r="I13" i="6"/>
  <c r="H13" i="6"/>
  <c r="G13" i="6"/>
  <c r="J12" i="6"/>
  <c r="I12" i="6"/>
  <c r="H12" i="6"/>
  <c r="G12" i="6"/>
  <c r="J11" i="6"/>
  <c r="I11" i="6"/>
  <c r="H11" i="6"/>
  <c r="G11" i="6"/>
  <c r="D14" i="5"/>
  <c r="D13" i="5"/>
  <c r="F13" i="5"/>
  <c r="H13" i="5" s="1"/>
  <c r="J13" i="5" s="1"/>
  <c r="F14" i="5"/>
  <c r="H14" i="5" s="1"/>
  <c r="J14" i="5" s="1"/>
  <c r="N14" i="5"/>
  <c r="N13" i="5"/>
  <c r="F28" i="5"/>
  <c r="H28" i="5" s="1"/>
  <c r="F12" i="5"/>
  <c r="I13" i="5" l="1"/>
  <c r="L13" i="5"/>
  <c r="O13" i="5" s="1"/>
  <c r="I14" i="5"/>
  <c r="L14" i="5"/>
  <c r="O14" i="5" s="1"/>
  <c r="D12" i="5" l="1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3" i="5"/>
  <c r="D34" i="5"/>
  <c r="D35" i="5"/>
  <c r="D36" i="5"/>
  <c r="D37" i="5"/>
  <c r="N36" i="5" l="1"/>
  <c r="N37" i="5"/>
  <c r="F36" i="5"/>
  <c r="F37" i="5"/>
  <c r="N16" i="5"/>
  <c r="F16" i="5"/>
  <c r="H37" i="5" l="1"/>
  <c r="J37" i="5" s="1"/>
  <c r="H16" i="5"/>
  <c r="J16" i="5" s="1"/>
  <c r="I16" i="5" s="1"/>
  <c r="H36" i="5"/>
  <c r="J36" i="5" s="1"/>
  <c r="H35" i="5"/>
  <c r="J35" i="5" s="1"/>
  <c r="I35" i="5" s="1"/>
  <c r="F22" i="5"/>
  <c r="H22" i="5" s="1"/>
  <c r="I36" i="5" l="1"/>
  <c r="L36" i="5"/>
  <c r="O36" i="5" s="1"/>
  <c r="I37" i="5"/>
  <c r="L37" i="5"/>
  <c r="O37" i="5" s="1"/>
  <c r="L16" i="5"/>
  <c r="O16" i="5" s="1"/>
  <c r="L35" i="5"/>
  <c r="O35" i="5" s="1"/>
  <c r="F34" i="5" l="1"/>
  <c r="H34" i="5" s="1"/>
  <c r="F33" i="5"/>
  <c r="H33" i="5" s="1"/>
  <c r="F31" i="5"/>
  <c r="H31" i="5" s="1"/>
  <c r="F30" i="5"/>
  <c r="H30" i="5" s="1"/>
  <c r="F29" i="5"/>
  <c r="H29" i="5" s="1"/>
  <c r="F27" i="5"/>
  <c r="H27" i="5" s="1"/>
  <c r="F26" i="5"/>
  <c r="H26" i="5" s="1"/>
  <c r="F25" i="5"/>
  <c r="H25" i="5" s="1"/>
  <c r="F24" i="5"/>
  <c r="H24" i="5" s="1"/>
  <c r="F23" i="5"/>
  <c r="H23" i="5" s="1"/>
  <c r="F21" i="5"/>
  <c r="H21" i="5" s="1"/>
  <c r="F20" i="5"/>
  <c r="H20" i="5" s="1"/>
  <c r="F19" i="5"/>
  <c r="H19" i="5" s="1"/>
  <c r="F18" i="5"/>
  <c r="H18" i="5" s="1"/>
  <c r="F17" i="5"/>
  <c r="H17" i="5" s="1"/>
  <c r="F15" i="5"/>
  <c r="H15" i="5" s="1"/>
  <c r="J22" i="5" l="1"/>
  <c r="I22" i="5" s="1"/>
  <c r="N22" i="5"/>
  <c r="J23" i="5"/>
  <c r="I23" i="5" s="1"/>
  <c r="N23" i="5"/>
  <c r="J24" i="5"/>
  <c r="I24" i="5" s="1"/>
  <c r="N24" i="5"/>
  <c r="J30" i="5"/>
  <c r="I30" i="5" s="1"/>
  <c r="J29" i="5"/>
  <c r="I29" i="5" s="1"/>
  <c r="J28" i="5"/>
  <c r="I28" i="5" s="1"/>
  <c r="J27" i="5"/>
  <c r="I27" i="5" s="1"/>
  <c r="J26" i="5"/>
  <c r="I26" i="5" s="1"/>
  <c r="J25" i="5"/>
  <c r="I25" i="5" s="1"/>
  <c r="L24" i="5" l="1"/>
  <c r="O24" i="5" s="1"/>
  <c r="L23" i="5"/>
  <c r="O23" i="5" s="1"/>
  <c r="L22" i="5"/>
  <c r="O22" i="5" s="1"/>
  <c r="N17" i="5" l="1"/>
  <c r="N15" i="5"/>
  <c r="N25" i="5"/>
  <c r="N34" i="5" l="1"/>
  <c r="J34" i="5"/>
  <c r="I34" i="5" s="1"/>
  <c r="J15" i="5"/>
  <c r="I15" i="5" s="1"/>
  <c r="J17" i="5"/>
  <c r="I17" i="5" s="1"/>
  <c r="J18" i="5"/>
  <c r="I18" i="5" s="1"/>
  <c r="J19" i="5"/>
  <c r="I19" i="5" s="1"/>
  <c r="J20" i="5"/>
  <c r="I20" i="5" s="1"/>
  <c r="J21" i="5"/>
  <c r="I21" i="5" s="1"/>
  <c r="J31" i="5"/>
  <c r="I31" i="5" s="1"/>
  <c r="J32" i="5"/>
  <c r="I32" i="5" s="1"/>
  <c r="J33" i="5"/>
  <c r="I33" i="5" s="1"/>
  <c r="L34" i="5" l="1"/>
  <c r="O34" i="5" s="1"/>
  <c r="N31" i="5" l="1"/>
  <c r="L31" i="5" l="1"/>
  <c r="O31" i="5" s="1"/>
  <c r="N27" i="5" l="1"/>
  <c r="L25" i="5" l="1"/>
  <c r="O25" i="5" s="1"/>
  <c r="L27" i="5"/>
  <c r="O27" i="5" s="1"/>
  <c r="L15" i="5"/>
  <c r="O15" i="5" s="1"/>
  <c r="N28" i="5" l="1"/>
  <c r="L28" i="5" l="1"/>
  <c r="O28" i="5" s="1"/>
  <c r="L32" i="5" l="1"/>
  <c r="O32" i="5" s="1"/>
  <c r="N33" i="5" l="1"/>
  <c r="N26" i="5"/>
  <c r="N21" i="5"/>
  <c r="N20" i="5"/>
  <c r="N19" i="5"/>
  <c r="N18" i="5"/>
  <c r="N12" i="5"/>
  <c r="L33" i="5" l="1"/>
  <c r="O33" i="5" s="1"/>
  <c r="L29" i="5"/>
  <c r="O29" i="5" s="1"/>
  <c r="L19" i="5" l="1"/>
  <c r="O19" i="5" s="1"/>
  <c r="L26" i="5"/>
  <c r="O26" i="5" s="1"/>
  <c r="L30" i="5"/>
  <c r="O30" i="5" s="1"/>
  <c r="L17" i="5"/>
  <c r="O17" i="5" s="1"/>
  <c r="L21" i="5"/>
  <c r="O21" i="5" s="1"/>
  <c r="L18" i="5"/>
  <c r="O18" i="5" s="1"/>
  <c r="L20" i="5"/>
  <c r="O20" i="5" s="1"/>
  <c r="H12" i="5"/>
  <c r="J12" i="5" s="1"/>
  <c r="L12" i="5" l="1"/>
  <c r="O12" i="5" s="1"/>
  <c r="I12" i="5"/>
</calcChain>
</file>

<file path=xl/sharedStrings.xml><?xml version="1.0" encoding="utf-8"?>
<sst xmlns="http://schemas.openxmlformats.org/spreadsheetml/2006/main" count="117" uniqueCount="73">
  <si>
    <t>FACTURA GM</t>
  </si>
  <si>
    <t>FACTURA DEALER</t>
  </si>
  <si>
    <t>VERSIÓN</t>
  </si>
  <si>
    <t>TOTAL</t>
  </si>
  <si>
    <t>Disponibilidad</t>
  </si>
  <si>
    <t>FLETE (ZONA MÁS CERCANA)</t>
  </si>
  <si>
    <t>PRECIO PUBLICO NETO</t>
  </si>
  <si>
    <t>PRECIO VTAS CORP NETO</t>
  </si>
  <si>
    <t xml:space="preserve">BONIFICACIÓN </t>
  </si>
  <si>
    <t>ONIX</t>
  </si>
  <si>
    <t>FACTURA
 GM</t>
  </si>
  <si>
    <t>FORM.</t>
  </si>
  <si>
    <r>
      <t xml:space="preserve">PRECIO VTAS CORP </t>
    </r>
    <r>
      <rPr>
        <b/>
        <u/>
        <sz val="10"/>
        <color theme="1"/>
        <rFont val="Calibri"/>
        <family val="2"/>
        <scheme val="minor"/>
      </rPr>
      <t>CON IVA</t>
    </r>
    <r>
      <rPr>
        <b/>
        <sz val="10"/>
        <color theme="1"/>
        <rFont val="Calibri"/>
        <family val="2"/>
        <scheme val="minor"/>
      </rPr>
      <t xml:space="preserve"> e Imp interno</t>
    </r>
  </si>
  <si>
    <t>CRUZE 5P 1.4 TURBO LT MT</t>
  </si>
  <si>
    <t>CRUZE 4P 1.4 TURBO LT MT</t>
  </si>
  <si>
    <t>MONTANA 1.8 LS AA+DIR</t>
  </si>
  <si>
    <t>S10 CD 2.8 TD 4X4 LTZ AT</t>
  </si>
  <si>
    <t>CENTRO</t>
  </si>
  <si>
    <t>OESTE</t>
  </si>
  <si>
    <t>NORTE</t>
  </si>
  <si>
    <t>SUR</t>
  </si>
  <si>
    <t>RESTO</t>
  </si>
  <si>
    <t>MONTANA 1.8 LS PACK</t>
  </si>
  <si>
    <t>PRECIO PUBLICO C/Iva</t>
  </si>
  <si>
    <t>TOTAL NETO</t>
  </si>
  <si>
    <t>SPIN 1.8 N LT MT</t>
  </si>
  <si>
    <t>SPIN 1.8 N LTZ MT</t>
  </si>
  <si>
    <t>SPIN 1.8 N LTZ MT 7 A</t>
  </si>
  <si>
    <t>SPIN 1.8 N LTZ AT 7 A</t>
  </si>
  <si>
    <t>S10 CS 2.8 TD 4X2 LS MT</t>
  </si>
  <si>
    <t>S10 CS 2.8 TD 4X4 LS MT</t>
  </si>
  <si>
    <t>S10 CD 2.8 TD 4X2 LS MT</t>
  </si>
  <si>
    <t>S10 CD 2.8 TD 4X2 LT MT</t>
  </si>
  <si>
    <t>Descuento</t>
  </si>
  <si>
    <t>Adicional</t>
  </si>
  <si>
    <t>EQUINOX 1.5 TURBO FWD</t>
  </si>
  <si>
    <t>EQUINOX 1.5 TURBO PREMIER AWD</t>
  </si>
  <si>
    <t>S10 CD 2.8 TD 4X2 LTZ MT</t>
  </si>
  <si>
    <t>S10 CD 2.8 TD 4X4 HC AT</t>
  </si>
  <si>
    <t>TRAILBLAZER 2.8 4X4 LTZ AT</t>
  </si>
  <si>
    <t>SPIN ACTIV 1.8N LTZ MT</t>
  </si>
  <si>
    <t>SPIN ACTIV 1.8N LTZ AT</t>
  </si>
  <si>
    <t>SPIN ACTIV 1.8 N LTZ AT 7 A</t>
  </si>
  <si>
    <t>IMPUESTO INTERNO</t>
  </si>
  <si>
    <t>ONIX JOY 1.4 N MT BLACK</t>
  </si>
  <si>
    <t>ONIX 1.2</t>
  </si>
  <si>
    <t>ONIX 1.2 LT</t>
  </si>
  <si>
    <t>ONIX 1.2 LT TECH</t>
  </si>
  <si>
    <t>ONIX 1.2 LT TECH C/ ONSTAR</t>
  </si>
  <si>
    <t>ONIX 1.0T PREMIER I MT</t>
  </si>
  <si>
    <t>ONIX 1.0T PREMIER II AT</t>
  </si>
  <si>
    <t>ONIX PLUS 1.2</t>
  </si>
  <si>
    <t>ONIX PLUS 1.2 LT</t>
  </si>
  <si>
    <t>ONIX PLUS 1.2 LT TECH</t>
  </si>
  <si>
    <t>ONIX PLUS 1.2 LT TECH C/ ONSTAR</t>
  </si>
  <si>
    <t>ONIX PLUS 1.0T PREMIER I MT</t>
  </si>
  <si>
    <t>ONIX PLUS 1.0T PREMIER II AT</t>
  </si>
  <si>
    <t>CRUZE 5P 1.4T PREMIER II AT</t>
  </si>
  <si>
    <t>CRUZE 4P 1.4T PREMIER II AT</t>
  </si>
  <si>
    <t>ONIX JOY 1.4 N MT</t>
  </si>
  <si>
    <t>ONIX JOY PLUS 1.4 N MT</t>
  </si>
  <si>
    <t>Equinox Trail</t>
  </si>
  <si>
    <t>MONTANA</t>
  </si>
  <si>
    <t>S10</t>
  </si>
  <si>
    <t>O, O+ OJ, OJ+</t>
  </si>
  <si>
    <t>S10 CD 2.8 TD 4X4 LT AT</t>
  </si>
  <si>
    <t>No disponible</t>
  </si>
  <si>
    <t>0-30 Días</t>
  </si>
  <si>
    <t>No Disponible</t>
  </si>
  <si>
    <t>Descuento Amigos Chevrolet</t>
  </si>
  <si>
    <t>VIGENCIA 1/06/ 2020 hasta 30/06/2020</t>
  </si>
  <si>
    <t>PRECIOS ACUERDOS AGROPECUARIOS CHEVROLET</t>
  </si>
  <si>
    <t>FACTURA DEALER Formularios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</si>
</sst>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#,##0_ ;\-#,##0\ "/>
    <numFmt numFmtId="167" formatCode="_ * #,##0_ ;_ * \-#,##0_ ;_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1"/>
      <color theme="4" tint="-0.499984740745262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166" fontId="8" fillId="2" borderId="14" xfId="1" applyNumberFormat="1" applyFont="1" applyFill="1" applyBorder="1" applyAlignment="1" applyProtection="1">
      <alignment horizontal="center" vertical="center"/>
    </xf>
    <xf numFmtId="3" fontId="8" fillId="2" borderId="14" xfId="0" applyNumberFormat="1" applyFont="1" applyFill="1" applyBorder="1" applyAlignment="1">
      <alignment horizontal="center"/>
    </xf>
    <xf numFmtId="3" fontId="2" fillId="7" borderId="14" xfId="0" applyNumberFormat="1" applyFont="1" applyFill="1" applyBorder="1" applyAlignment="1">
      <alignment horizontal="center"/>
    </xf>
    <xf numFmtId="3" fontId="9" fillId="7" borderId="14" xfId="1" applyNumberFormat="1" applyFont="1" applyFill="1" applyBorder="1" applyAlignment="1" applyProtection="1">
      <alignment horizontal="center" vertical="center"/>
    </xf>
    <xf numFmtId="3" fontId="9" fillId="8" borderId="14" xfId="1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right"/>
    </xf>
    <xf numFmtId="3" fontId="8" fillId="0" borderId="14" xfId="1" applyNumberFormat="1" applyFont="1" applyFill="1" applyBorder="1" applyAlignment="1" applyProtection="1">
      <alignment horizontal="center" vertical="center"/>
    </xf>
    <xf numFmtId="0" fontId="0" fillId="2" borderId="22" xfId="0" applyFill="1" applyBorder="1"/>
    <xf numFmtId="0" fontId="0" fillId="2" borderId="24" xfId="0" applyFill="1" applyBorder="1"/>
    <xf numFmtId="0" fontId="0" fillId="0" borderId="14" xfId="0" applyBorder="1"/>
    <xf numFmtId="0" fontId="0" fillId="10" borderId="14" xfId="0" applyFill="1" applyBorder="1" applyAlignment="1">
      <alignment horizontal="center"/>
    </xf>
    <xf numFmtId="0" fontId="0" fillId="9" borderId="14" xfId="0" applyFill="1" applyBorder="1" applyAlignment="1">
      <alignment horizontal="center"/>
    </xf>
    <xf numFmtId="167" fontId="0" fillId="0" borderId="14" xfId="3" applyNumberFormat="1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3" fontId="9" fillId="11" borderId="14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0" borderId="25" xfId="0" applyBorder="1"/>
    <xf numFmtId="0" fontId="0" fillId="0" borderId="26" xfId="0" applyBorder="1"/>
    <xf numFmtId="9" fontId="0" fillId="0" borderId="25" xfId="0" applyNumberFormat="1" applyBorder="1"/>
    <xf numFmtId="0" fontId="10" fillId="2" borderId="0" xfId="0" applyFont="1" applyFill="1" applyAlignment="1">
      <alignment horizontal="left"/>
    </xf>
    <xf numFmtId="0" fontId="0" fillId="0" borderId="0" xfId="0" applyFill="1" applyBorder="1"/>
    <xf numFmtId="3" fontId="8" fillId="2" borderId="14" xfId="1" applyNumberFormat="1" applyFont="1" applyFill="1" applyBorder="1" applyAlignment="1" applyProtection="1">
      <alignment horizontal="center" vertical="center"/>
    </xf>
    <xf numFmtId="9" fontId="0" fillId="0" borderId="26" xfId="0" applyNumberFormat="1" applyBorder="1"/>
    <xf numFmtId="9" fontId="0" fillId="0" borderId="24" xfId="0" applyNumberFormat="1" applyBorder="1"/>
    <xf numFmtId="3" fontId="9" fillId="11" borderId="14" xfId="1" applyNumberFormat="1" applyFont="1" applyFill="1" applyBorder="1" applyAlignment="1" applyProtection="1">
      <alignment horizontal="center" vertical="center"/>
    </xf>
    <xf numFmtId="3" fontId="2" fillId="11" borderId="15" xfId="0" applyNumberFormat="1" applyFont="1" applyFill="1" applyBorder="1" applyAlignment="1">
      <alignment horizontal="center"/>
    </xf>
    <xf numFmtId="3" fontId="8" fillId="0" borderId="14" xfId="1" applyNumberFormat="1" applyFont="1" applyBorder="1" applyAlignment="1">
      <alignment horizontal="center" vertical="center"/>
    </xf>
    <xf numFmtId="166" fontId="8" fillId="2" borderId="14" xfId="1" applyNumberFormat="1" applyFont="1" applyFill="1" applyBorder="1" applyAlignment="1">
      <alignment horizontal="center" vertical="center"/>
    </xf>
    <xf numFmtId="3" fontId="8" fillId="2" borderId="14" xfId="1" applyNumberFormat="1" applyFont="1" applyFill="1" applyBorder="1" applyAlignment="1">
      <alignment horizontal="center" vertical="center"/>
    </xf>
    <xf numFmtId="3" fontId="9" fillId="11" borderId="14" xfId="1" applyNumberFormat="1" applyFont="1" applyFill="1" applyBorder="1" applyAlignment="1">
      <alignment horizontal="center" vertical="center"/>
    </xf>
    <xf numFmtId="3" fontId="9" fillId="7" borderId="14" xfId="1" applyNumberFormat="1" applyFont="1" applyFill="1" applyBorder="1" applyAlignment="1">
      <alignment horizontal="center" vertical="center"/>
    </xf>
    <xf numFmtId="3" fontId="9" fillId="8" borderId="14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center" vertical="center" wrapText="1"/>
    </xf>
    <xf numFmtId="0" fontId="4" fillId="11" borderId="11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center" vertical="center" wrapText="1"/>
    </xf>
    <xf numFmtId="0" fontId="4" fillId="8" borderId="18" xfId="0" applyFont="1" applyFill="1" applyBorder="1" applyAlignment="1">
      <alignment horizontal="center" vertical="center" wrapText="1"/>
    </xf>
  </cellXfs>
  <cellStyles count="5">
    <cellStyle name="Currency 2" xfId="4" xr:uid="{89776F73-9A32-4FFD-83FC-58AD1C07B96E}"/>
    <cellStyle name="Millares" xfId="3" builtinId="3"/>
    <cellStyle name="Moneda" xfId="1" builtinId="4"/>
    <cellStyle name="Normal" xfId="0" builtinId="0"/>
    <cellStyle name="Normal 2" xfId="2" xr:uid="{00000000-0005-0000-0000-000003000000}"/>
  </cellStyles>
  <dxfs count="34">
    <dxf>
      <fill>
        <patternFill>
          <bgColor theme="0" tint="-0.24994659260841701"/>
        </patternFill>
      </fill>
    </dxf>
    <dxf>
      <fill>
        <patternFill patternType="none">
          <bgColor indexed="65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indexed="65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indexed="65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indexed="65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indexed="65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indexed="65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indexed="65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indexed="65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indexed="65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indexed="65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indexed="65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indexed="65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0"/>
  <sheetViews>
    <sheetView showGridLines="0" tabSelected="1" topLeftCell="B2" zoomScale="120" zoomScaleNormal="120" zoomScaleSheetLayoutView="100" workbookViewId="0">
      <selection activeCell="D6" sqref="D6"/>
    </sheetView>
  </sheetViews>
  <sheetFormatPr baseColWidth="10" defaultColWidth="9.140625" defaultRowHeight="15" x14ac:dyDescent="0.25"/>
  <cols>
    <col min="1" max="1" width="29.85546875" style="1" customWidth="1"/>
    <col min="2" max="4" width="12.28515625" style="1" customWidth="1"/>
    <col min="5" max="5" width="2.140625" style="1" customWidth="1"/>
    <col min="6" max="6" width="11.5703125" style="1" hidden="1" customWidth="1"/>
    <col min="7" max="7" width="14.140625" style="1" hidden="1" customWidth="1"/>
    <col min="8" max="8" width="12.42578125" style="1" hidden="1" customWidth="1"/>
    <col min="9" max="9" width="15.7109375" style="1" customWidth="1"/>
    <col min="10" max="10" width="13" style="1" customWidth="1"/>
    <col min="11" max="11" width="10.28515625" style="1" customWidth="1"/>
    <col min="12" max="12" width="12.7109375" style="1" customWidth="1"/>
    <col min="13" max="13" width="11.85546875" style="1" hidden="1" customWidth="1"/>
    <col min="14" max="14" width="12.42578125" style="1" customWidth="1"/>
    <col min="15" max="15" width="14.7109375" style="1" customWidth="1"/>
    <col min="16" max="16" width="20.42578125" customWidth="1"/>
    <col min="17" max="17" width="9.140625" customWidth="1"/>
    <col min="18" max="18" width="10.42578125" style="14" hidden="1" customWidth="1"/>
    <col min="19" max="19" width="9.140625" style="14" hidden="1" customWidth="1"/>
    <col min="20" max="20" width="30.140625" style="14" bestFit="1" customWidth="1"/>
    <col min="21" max="22" width="9.140625" style="14" customWidth="1"/>
    <col min="25" max="25" width="17.7109375" bestFit="1" customWidth="1"/>
  </cols>
  <sheetData>
    <row r="1" spans="1:26" x14ac:dyDescent="0.25">
      <c r="J1" s="43"/>
      <c r="K1" s="43"/>
      <c r="L1" s="43"/>
      <c r="M1" s="44"/>
      <c r="N1" s="45"/>
    </row>
    <row r="2" spans="1:26" ht="19.5" thickBot="1" x14ac:dyDescent="0.35">
      <c r="A2" s="65" t="s">
        <v>71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26" ht="12.75" customHeigh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17"/>
    </row>
    <row r="4" spans="1:26" ht="12.75" customHeight="1" thickBot="1" x14ac:dyDescent="0.3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18"/>
    </row>
    <row r="5" spans="1:26" ht="12.75" customHeight="1" thickBot="1" x14ac:dyDescent="0.3">
      <c r="A5" s="3"/>
      <c r="B5" s="2"/>
      <c r="C5" s="2"/>
      <c r="D5" s="2"/>
      <c r="E5" s="2"/>
      <c r="G5" s="2"/>
      <c r="H5" s="2"/>
      <c r="I5" s="2"/>
    </row>
    <row r="6" spans="1:26" ht="12.75" customHeight="1" x14ac:dyDescent="0.25">
      <c r="A6" s="59" t="s">
        <v>2</v>
      </c>
      <c r="B6" s="23"/>
      <c r="C6" s="23"/>
      <c r="D6" s="30" t="s">
        <v>70</v>
      </c>
      <c r="E6" s="23"/>
      <c r="G6" s="4"/>
      <c r="H6" s="4"/>
      <c r="I6" s="4"/>
      <c r="J6" s="48" t="s">
        <v>0</v>
      </c>
      <c r="K6" s="49"/>
      <c r="L6" s="50"/>
      <c r="M6" s="51" t="s">
        <v>1</v>
      </c>
      <c r="N6" s="52"/>
      <c r="O6" s="53" t="s">
        <v>3</v>
      </c>
      <c r="P6" s="66" t="s">
        <v>4</v>
      </c>
    </row>
    <row r="7" spans="1:26" ht="12.75" customHeight="1" x14ac:dyDescent="0.25">
      <c r="A7" s="60"/>
      <c r="B7" s="4"/>
      <c r="C7" s="4"/>
      <c r="D7" s="4"/>
      <c r="E7" s="4"/>
      <c r="F7" s="4"/>
      <c r="G7" s="4"/>
      <c r="H7" s="4"/>
      <c r="J7" s="62" t="s">
        <v>12</v>
      </c>
      <c r="K7" s="69" t="s">
        <v>5</v>
      </c>
      <c r="L7" s="69" t="s">
        <v>10</v>
      </c>
      <c r="M7" s="72" t="s">
        <v>11</v>
      </c>
      <c r="N7" s="75" t="s">
        <v>72</v>
      </c>
      <c r="O7" s="54"/>
      <c r="P7" s="67"/>
    </row>
    <row r="8" spans="1:26" ht="12.75" customHeight="1" x14ac:dyDescent="0.25">
      <c r="A8" s="60"/>
      <c r="B8" s="56" t="s">
        <v>6</v>
      </c>
      <c r="C8" s="56" t="s">
        <v>43</v>
      </c>
      <c r="D8" s="59" t="s">
        <v>23</v>
      </c>
      <c r="E8" s="4"/>
      <c r="F8" s="59" t="s">
        <v>7</v>
      </c>
      <c r="G8" s="59" t="s">
        <v>8</v>
      </c>
      <c r="H8" s="59" t="s">
        <v>24</v>
      </c>
      <c r="I8" s="62" t="s">
        <v>69</v>
      </c>
      <c r="J8" s="63"/>
      <c r="K8" s="70"/>
      <c r="L8" s="70"/>
      <c r="M8" s="73"/>
      <c r="N8" s="76"/>
      <c r="O8" s="54"/>
      <c r="P8" s="67"/>
    </row>
    <row r="9" spans="1:26" ht="12.75" customHeight="1" thickBot="1" x14ac:dyDescent="0.3">
      <c r="A9" s="60"/>
      <c r="B9" s="57"/>
      <c r="C9" s="57"/>
      <c r="D9" s="60"/>
      <c r="E9" s="4"/>
      <c r="F9" s="60"/>
      <c r="G9" s="60"/>
      <c r="H9" s="60"/>
      <c r="I9" s="63"/>
      <c r="J9" s="63"/>
      <c r="K9" s="70"/>
      <c r="L9" s="70"/>
      <c r="M9" s="73"/>
      <c r="N9" s="76"/>
      <c r="O9" s="54"/>
      <c r="P9" s="67"/>
    </row>
    <row r="10" spans="1:26" ht="15.75" thickBot="1" x14ac:dyDescent="0.3">
      <c r="A10" s="61"/>
      <c r="B10" s="58"/>
      <c r="C10" s="58"/>
      <c r="D10" s="61"/>
      <c r="E10" s="4"/>
      <c r="F10" s="61"/>
      <c r="G10" s="61"/>
      <c r="H10" s="61"/>
      <c r="I10" s="64"/>
      <c r="J10" s="64"/>
      <c r="K10" s="71"/>
      <c r="L10" s="71"/>
      <c r="M10" s="74"/>
      <c r="N10" s="77"/>
      <c r="O10" s="55"/>
      <c r="P10" s="68"/>
      <c r="R10" s="25" t="s">
        <v>33</v>
      </c>
      <c r="S10" s="26" t="s">
        <v>34</v>
      </c>
      <c r="T10" s="15"/>
    </row>
    <row r="11" spans="1:26" ht="7.5" customHeight="1" thickBot="1" x14ac:dyDescent="0.3">
      <c r="A11" s="5"/>
      <c r="B11" s="6"/>
      <c r="C11" s="6"/>
      <c r="D11" s="6"/>
      <c r="E11" s="4"/>
      <c r="F11" s="6"/>
      <c r="G11" s="6"/>
      <c r="H11" s="6"/>
      <c r="I11" s="6"/>
      <c r="J11" s="7"/>
      <c r="K11" s="7"/>
      <c r="L11" s="7"/>
      <c r="M11" s="5"/>
      <c r="N11" s="5"/>
      <c r="O11" s="8"/>
      <c r="R11" s="27"/>
      <c r="S11" s="28"/>
    </row>
    <row r="12" spans="1:26" ht="15.75" thickBot="1" x14ac:dyDescent="0.3">
      <c r="A12" t="s">
        <v>44</v>
      </c>
      <c r="B12" s="16">
        <v>845371.9</v>
      </c>
      <c r="C12" s="16">
        <v>0</v>
      </c>
      <c r="D12" s="16">
        <f t="shared" ref="D12:D37" si="0">+B12*1.21</f>
        <v>1022899.999</v>
      </c>
      <c r="E12" s="4"/>
      <c r="F12" s="9">
        <f t="shared" ref="F12:F32" si="1">+B12*(1-(R12+S12))</f>
        <v>684751.23900000006</v>
      </c>
      <c r="G12" s="16">
        <v>80785</v>
      </c>
      <c r="H12" s="10">
        <f t="shared" ref="H12:H50" si="2">+F12-G12</f>
        <v>603966.23900000006</v>
      </c>
      <c r="I12" s="24">
        <f t="shared" ref="I12:I50" si="3">+D12-J12</f>
        <v>292100.84980999993</v>
      </c>
      <c r="J12" s="35">
        <f t="shared" ref="J12:J37" si="4">+H12*1.21</f>
        <v>730799.14919000003</v>
      </c>
      <c r="K12" s="12">
        <v>9559</v>
      </c>
      <c r="L12" s="11">
        <f t="shared" ref="L12:L33" si="5">SUM(J12:K12)</f>
        <v>740358.14919000003</v>
      </c>
      <c r="M12" s="13">
        <v>4635</v>
      </c>
      <c r="N12" s="13">
        <f t="shared" ref="N12:N33" si="6">SUM(M12:M12)</f>
        <v>4635</v>
      </c>
      <c r="O12" s="36">
        <f t="shared" ref="O12:O33" si="7">+L12+N12</f>
        <v>744993.14919000003</v>
      </c>
      <c r="P12" s="32" t="s">
        <v>66</v>
      </c>
      <c r="R12" s="29">
        <v>0.1</v>
      </c>
      <c r="S12" s="33">
        <v>0.09</v>
      </c>
      <c r="Y12" s="14"/>
      <c r="Z12" s="14"/>
    </row>
    <row r="13" spans="1:26" ht="15.75" thickBot="1" x14ac:dyDescent="0.3">
      <c r="A13" t="s">
        <v>59</v>
      </c>
      <c r="B13" s="16">
        <v>823884.3</v>
      </c>
      <c r="C13" s="16">
        <v>0</v>
      </c>
      <c r="D13" s="16">
        <f t="shared" si="0"/>
        <v>996900.00300000003</v>
      </c>
      <c r="E13" s="4"/>
      <c r="F13" s="9">
        <f t="shared" si="1"/>
        <v>667346.28300000005</v>
      </c>
      <c r="G13" s="16">
        <v>80785</v>
      </c>
      <c r="H13" s="10">
        <f t="shared" si="2"/>
        <v>586561.28300000005</v>
      </c>
      <c r="I13" s="24">
        <f t="shared" si="3"/>
        <v>287160.85057000001</v>
      </c>
      <c r="J13" s="35">
        <f t="shared" si="4"/>
        <v>709739.15243000002</v>
      </c>
      <c r="K13" s="12">
        <v>9559</v>
      </c>
      <c r="L13" s="11">
        <f t="shared" si="5"/>
        <v>719298.15243000002</v>
      </c>
      <c r="M13" s="13">
        <v>4635</v>
      </c>
      <c r="N13" s="13">
        <f t="shared" si="6"/>
        <v>4635</v>
      </c>
      <c r="O13" s="36">
        <f t="shared" si="7"/>
        <v>723933.15243000002</v>
      </c>
      <c r="P13" s="32" t="s">
        <v>67</v>
      </c>
      <c r="R13" s="29">
        <v>0.1</v>
      </c>
      <c r="S13" s="33">
        <v>0.09</v>
      </c>
      <c r="Y13" s="14"/>
      <c r="Z13" s="14"/>
    </row>
    <row r="14" spans="1:26" ht="15.75" thickBot="1" x14ac:dyDescent="0.3">
      <c r="A14" s="31" t="s">
        <v>60</v>
      </c>
      <c r="B14" s="16">
        <v>864380.17</v>
      </c>
      <c r="C14" s="16">
        <v>0</v>
      </c>
      <c r="D14" s="16">
        <f t="shared" si="0"/>
        <v>1045900.0057</v>
      </c>
      <c r="E14" s="4"/>
      <c r="F14" s="9">
        <f t="shared" si="1"/>
        <v>674216.53260000004</v>
      </c>
      <c r="G14" s="16">
        <v>63223</v>
      </c>
      <c r="H14" s="10">
        <f t="shared" si="2"/>
        <v>610993.53260000004</v>
      </c>
      <c r="I14" s="24">
        <f t="shared" si="3"/>
        <v>306597.83125399996</v>
      </c>
      <c r="J14" s="35">
        <f t="shared" si="4"/>
        <v>739302.17444600002</v>
      </c>
      <c r="K14" s="12">
        <v>9559</v>
      </c>
      <c r="L14" s="11">
        <f t="shared" si="5"/>
        <v>748861.17444600002</v>
      </c>
      <c r="M14" s="13">
        <v>4635</v>
      </c>
      <c r="N14" s="13">
        <f t="shared" si="6"/>
        <v>4635</v>
      </c>
      <c r="O14" s="36">
        <f t="shared" si="7"/>
        <v>753496.17444600002</v>
      </c>
      <c r="P14" s="32" t="s">
        <v>68</v>
      </c>
      <c r="R14" s="29">
        <v>0.1</v>
      </c>
      <c r="S14" s="33">
        <v>0.12</v>
      </c>
      <c r="Y14" s="14"/>
      <c r="Z14" s="14"/>
    </row>
    <row r="15" spans="1:26" ht="15.75" thickBot="1" x14ac:dyDescent="0.3">
      <c r="A15" t="s">
        <v>45</v>
      </c>
      <c r="B15" s="16">
        <v>1068512.3999999999</v>
      </c>
      <c r="C15" s="16">
        <v>0</v>
      </c>
      <c r="D15" s="16">
        <f t="shared" si="0"/>
        <v>1292900.004</v>
      </c>
      <c r="E15" s="4"/>
      <c r="F15" s="9">
        <f t="shared" si="1"/>
        <v>865495.04399999999</v>
      </c>
      <c r="G15" s="16">
        <v>178430</v>
      </c>
      <c r="H15" s="10">
        <f t="shared" si="2"/>
        <v>687065.04399999999</v>
      </c>
      <c r="I15" s="24">
        <f t="shared" si="3"/>
        <v>461551.30076000001</v>
      </c>
      <c r="J15" s="35">
        <f t="shared" si="4"/>
        <v>831348.70323999994</v>
      </c>
      <c r="K15" s="12">
        <v>9559</v>
      </c>
      <c r="L15" s="11">
        <f t="shared" si="5"/>
        <v>840907.70323999994</v>
      </c>
      <c r="M15" s="13">
        <v>4635</v>
      </c>
      <c r="N15" s="13">
        <f t="shared" si="6"/>
        <v>4635</v>
      </c>
      <c r="O15" s="36">
        <f t="shared" si="7"/>
        <v>845542.70323999994</v>
      </c>
      <c r="P15" s="32" t="s">
        <v>68</v>
      </c>
      <c r="R15" s="29">
        <v>0.1</v>
      </c>
      <c r="S15" s="33">
        <v>0.09</v>
      </c>
      <c r="Y15" s="14"/>
      <c r="Z15" s="14"/>
    </row>
    <row r="16" spans="1:26" ht="15.75" thickBot="1" x14ac:dyDescent="0.3">
      <c r="A16" t="s">
        <v>46</v>
      </c>
      <c r="B16" s="16">
        <v>1158595.04</v>
      </c>
      <c r="C16" s="16">
        <v>0</v>
      </c>
      <c r="D16" s="16">
        <f t="shared" si="0"/>
        <v>1401899.9983999999</v>
      </c>
      <c r="E16" s="4"/>
      <c r="F16" s="9">
        <f t="shared" si="1"/>
        <v>915290.08160000003</v>
      </c>
      <c r="G16" s="16">
        <v>140496</v>
      </c>
      <c r="H16" s="10">
        <f t="shared" si="2"/>
        <v>774794.08160000003</v>
      </c>
      <c r="I16" s="24">
        <f t="shared" si="3"/>
        <v>464399.15966399992</v>
      </c>
      <c r="J16" s="35">
        <f t="shared" ref="J16" si="8">+H16*1.21</f>
        <v>937500.83873600001</v>
      </c>
      <c r="K16" s="12">
        <v>9559</v>
      </c>
      <c r="L16" s="11">
        <f t="shared" ref="L16" si="9">SUM(J16:K16)</f>
        <v>947059.83873600001</v>
      </c>
      <c r="M16" s="13">
        <v>4635</v>
      </c>
      <c r="N16" s="13">
        <f t="shared" ref="N16" si="10">SUM(M16:M16)</f>
        <v>4635</v>
      </c>
      <c r="O16" s="36">
        <f t="shared" ref="O16" si="11">+L16+N16</f>
        <v>951694.83873600001</v>
      </c>
      <c r="P16" s="32" t="s">
        <v>68</v>
      </c>
      <c r="R16" s="29">
        <v>0.1</v>
      </c>
      <c r="S16" s="33">
        <v>0.11</v>
      </c>
      <c r="Y16" s="14"/>
      <c r="Z16" s="14"/>
    </row>
    <row r="17" spans="1:26" ht="15.75" thickBot="1" x14ac:dyDescent="0.3">
      <c r="A17" t="s">
        <v>47</v>
      </c>
      <c r="B17" s="16">
        <v>1187520.6599999999</v>
      </c>
      <c r="C17" s="16">
        <v>0</v>
      </c>
      <c r="D17" s="16">
        <f t="shared" si="0"/>
        <v>1436899.9985999998</v>
      </c>
      <c r="E17" s="4"/>
      <c r="F17" s="9">
        <f t="shared" si="1"/>
        <v>938141.32140000002</v>
      </c>
      <c r="G17" s="16">
        <v>140496</v>
      </c>
      <c r="H17" s="10">
        <f t="shared" si="2"/>
        <v>797645.32140000002</v>
      </c>
      <c r="I17" s="24">
        <f t="shared" si="3"/>
        <v>471749.15970599977</v>
      </c>
      <c r="J17" s="35">
        <f t="shared" si="4"/>
        <v>965150.83889400004</v>
      </c>
      <c r="K17" s="12">
        <v>9559</v>
      </c>
      <c r="L17" s="11">
        <f t="shared" si="5"/>
        <v>974709.83889400004</v>
      </c>
      <c r="M17" s="13">
        <v>4635</v>
      </c>
      <c r="N17" s="13">
        <f t="shared" si="6"/>
        <v>4635</v>
      </c>
      <c r="O17" s="36">
        <f t="shared" si="7"/>
        <v>979344.83889400004</v>
      </c>
      <c r="P17" s="32" t="s">
        <v>68</v>
      </c>
      <c r="R17" s="29">
        <v>0.1</v>
      </c>
      <c r="S17" s="33">
        <v>0.11</v>
      </c>
      <c r="Y17" s="14"/>
      <c r="Z17" s="14"/>
    </row>
    <row r="18" spans="1:26" ht="15.75" thickBot="1" x14ac:dyDescent="0.3">
      <c r="A18" t="s">
        <v>48</v>
      </c>
      <c r="B18" s="16">
        <v>1198264.46</v>
      </c>
      <c r="C18" s="16">
        <v>0</v>
      </c>
      <c r="D18" s="16">
        <f t="shared" si="0"/>
        <v>1449899.9966</v>
      </c>
      <c r="E18" s="4"/>
      <c r="F18" s="9">
        <f t="shared" si="1"/>
        <v>946628.92339999997</v>
      </c>
      <c r="G18" s="16">
        <v>140496</v>
      </c>
      <c r="H18" s="10">
        <f t="shared" si="2"/>
        <v>806132.92339999997</v>
      </c>
      <c r="I18" s="24">
        <f t="shared" si="3"/>
        <v>474479.15928600007</v>
      </c>
      <c r="J18" s="35">
        <f t="shared" si="4"/>
        <v>975420.83731399989</v>
      </c>
      <c r="K18" s="12">
        <v>9559</v>
      </c>
      <c r="L18" s="11">
        <f t="shared" si="5"/>
        <v>984979.83731399989</v>
      </c>
      <c r="M18" s="13">
        <v>4635</v>
      </c>
      <c r="N18" s="13">
        <f t="shared" si="6"/>
        <v>4635</v>
      </c>
      <c r="O18" s="36">
        <f t="shared" si="7"/>
        <v>989614.83731399989</v>
      </c>
      <c r="P18" s="32" t="s">
        <v>68</v>
      </c>
      <c r="R18" s="29">
        <v>0.1</v>
      </c>
      <c r="S18" s="33">
        <v>0.11</v>
      </c>
      <c r="Y18" s="14"/>
      <c r="Z18" s="14"/>
    </row>
    <row r="19" spans="1:26" ht="15.75" thickBot="1" x14ac:dyDescent="0.3">
      <c r="A19" t="s">
        <v>49</v>
      </c>
      <c r="B19" s="16">
        <v>1281735.54</v>
      </c>
      <c r="C19" s="16">
        <v>0</v>
      </c>
      <c r="D19" s="16">
        <f t="shared" si="0"/>
        <v>1550900.0034</v>
      </c>
      <c r="E19" s="4"/>
      <c r="F19" s="9">
        <f t="shared" si="1"/>
        <v>1063840.4982</v>
      </c>
      <c r="G19" s="16">
        <v>144711</v>
      </c>
      <c r="H19" s="10">
        <f t="shared" si="2"/>
        <v>919129.49820000003</v>
      </c>
      <c r="I19" s="24">
        <f t="shared" si="3"/>
        <v>438753.31057800003</v>
      </c>
      <c r="J19" s="35">
        <f t="shared" si="4"/>
        <v>1112146.692822</v>
      </c>
      <c r="K19" s="12">
        <v>9559</v>
      </c>
      <c r="L19" s="11">
        <f t="shared" si="5"/>
        <v>1121705.692822</v>
      </c>
      <c r="M19" s="13">
        <v>4635</v>
      </c>
      <c r="N19" s="13">
        <f t="shared" si="6"/>
        <v>4635</v>
      </c>
      <c r="O19" s="36">
        <f t="shared" si="7"/>
        <v>1126340.692822</v>
      </c>
      <c r="P19" s="32" t="s">
        <v>67</v>
      </c>
      <c r="R19" s="29">
        <v>0.1</v>
      </c>
      <c r="S19" s="33">
        <v>7.0000000000000007E-2</v>
      </c>
      <c r="Y19" s="14"/>
      <c r="Z19" s="14"/>
    </row>
    <row r="20" spans="1:26" ht="15.75" thickBot="1" x14ac:dyDescent="0.3">
      <c r="A20" t="s">
        <v>50</v>
      </c>
      <c r="B20" s="16">
        <v>1352809.92</v>
      </c>
      <c r="C20" s="16">
        <v>0</v>
      </c>
      <c r="D20" s="16">
        <f t="shared" si="0"/>
        <v>1636900.0031999999</v>
      </c>
      <c r="E20" s="4"/>
      <c r="F20" s="9">
        <f t="shared" si="1"/>
        <v>1122832.2335999999</v>
      </c>
      <c r="G20" s="16">
        <v>139793</v>
      </c>
      <c r="H20" s="10">
        <f t="shared" si="2"/>
        <v>983039.23359999992</v>
      </c>
      <c r="I20" s="24">
        <f t="shared" si="3"/>
        <v>447422.53054399998</v>
      </c>
      <c r="J20" s="35">
        <f t="shared" si="4"/>
        <v>1189477.4726559999</v>
      </c>
      <c r="K20" s="12">
        <v>9559</v>
      </c>
      <c r="L20" s="11">
        <f t="shared" si="5"/>
        <v>1199036.4726559999</v>
      </c>
      <c r="M20" s="13">
        <v>4635</v>
      </c>
      <c r="N20" s="13">
        <f t="shared" si="6"/>
        <v>4635</v>
      </c>
      <c r="O20" s="36">
        <f t="shared" si="7"/>
        <v>1203671.4726559999</v>
      </c>
      <c r="P20" s="32" t="s">
        <v>67</v>
      </c>
      <c r="R20" s="29">
        <v>0.1</v>
      </c>
      <c r="S20" s="33">
        <v>7.0000000000000007E-2</v>
      </c>
      <c r="Y20" s="14"/>
      <c r="Z20" s="14"/>
    </row>
    <row r="21" spans="1:26" ht="15.75" thickBot="1" x14ac:dyDescent="0.3">
      <c r="A21" t="s">
        <v>51</v>
      </c>
      <c r="B21" s="16">
        <v>1104876.03</v>
      </c>
      <c r="C21" s="16">
        <v>0</v>
      </c>
      <c r="D21" s="16">
        <f t="shared" si="0"/>
        <v>1336899.9963</v>
      </c>
      <c r="E21" s="4"/>
      <c r="F21" s="9">
        <f t="shared" si="1"/>
        <v>894949.5843000001</v>
      </c>
      <c r="G21" s="16">
        <v>171405</v>
      </c>
      <c r="H21" s="10">
        <f t="shared" si="2"/>
        <v>723544.5843000001</v>
      </c>
      <c r="I21" s="24">
        <f t="shared" si="3"/>
        <v>461411.04929699993</v>
      </c>
      <c r="J21" s="35">
        <f t="shared" si="4"/>
        <v>875488.94700300007</v>
      </c>
      <c r="K21" s="12">
        <v>9559</v>
      </c>
      <c r="L21" s="11">
        <f t="shared" si="5"/>
        <v>885047.94700300007</v>
      </c>
      <c r="M21" s="13">
        <v>4635</v>
      </c>
      <c r="N21" s="13">
        <f t="shared" si="6"/>
        <v>4635</v>
      </c>
      <c r="O21" s="36">
        <f t="shared" si="7"/>
        <v>889682.94700300007</v>
      </c>
      <c r="P21" s="32" t="s">
        <v>68</v>
      </c>
      <c r="R21" s="29">
        <v>0.1</v>
      </c>
      <c r="S21" s="33">
        <v>0.09</v>
      </c>
      <c r="Y21" s="14"/>
      <c r="Z21" s="14"/>
    </row>
    <row r="22" spans="1:26" ht="15.75" thickBot="1" x14ac:dyDescent="0.3">
      <c r="A22" t="s">
        <v>52</v>
      </c>
      <c r="B22" s="16">
        <v>1183388.43</v>
      </c>
      <c r="C22" s="16">
        <v>0</v>
      </c>
      <c r="D22" s="16">
        <f t="shared" si="0"/>
        <v>1431900.0003</v>
      </c>
      <c r="E22" s="4"/>
      <c r="F22" s="9">
        <f t="shared" si="1"/>
        <v>934876.85970000003</v>
      </c>
      <c r="G22" s="16">
        <v>140496</v>
      </c>
      <c r="H22" s="10">
        <f t="shared" si="2"/>
        <v>794380.85970000003</v>
      </c>
      <c r="I22" s="24">
        <f t="shared" si="3"/>
        <v>470699.16006299993</v>
      </c>
      <c r="J22" s="35">
        <f t="shared" si="4"/>
        <v>961200.84023700003</v>
      </c>
      <c r="K22" s="12">
        <v>9559</v>
      </c>
      <c r="L22" s="11">
        <f t="shared" si="5"/>
        <v>970759.84023700003</v>
      </c>
      <c r="M22" s="13">
        <v>4635</v>
      </c>
      <c r="N22" s="13">
        <f t="shared" si="6"/>
        <v>4635</v>
      </c>
      <c r="O22" s="36">
        <f t="shared" si="7"/>
        <v>975394.84023700003</v>
      </c>
      <c r="P22" s="32" t="s">
        <v>68</v>
      </c>
      <c r="R22" s="29">
        <v>0.1</v>
      </c>
      <c r="S22" s="33">
        <v>0.11</v>
      </c>
      <c r="Y22" s="14"/>
      <c r="Z22" s="14"/>
    </row>
    <row r="23" spans="1:26" ht="15.75" thickBot="1" x14ac:dyDescent="0.3">
      <c r="A23" t="s">
        <v>53</v>
      </c>
      <c r="B23" s="16">
        <v>1213140.5</v>
      </c>
      <c r="C23" s="16">
        <v>0</v>
      </c>
      <c r="D23" s="16">
        <f t="shared" si="0"/>
        <v>1467900.0049999999</v>
      </c>
      <c r="E23" s="4"/>
      <c r="F23" s="9">
        <f t="shared" si="1"/>
        <v>958380.995</v>
      </c>
      <c r="G23" s="16">
        <v>140496</v>
      </c>
      <c r="H23" s="10">
        <f t="shared" si="2"/>
        <v>817884.995</v>
      </c>
      <c r="I23" s="24">
        <f t="shared" si="3"/>
        <v>478259.16104999988</v>
      </c>
      <c r="J23" s="35">
        <f t="shared" si="4"/>
        <v>989640.84395000001</v>
      </c>
      <c r="K23" s="12">
        <v>9559</v>
      </c>
      <c r="L23" s="11">
        <f t="shared" si="5"/>
        <v>999199.84395000001</v>
      </c>
      <c r="M23" s="13">
        <v>4635</v>
      </c>
      <c r="N23" s="13">
        <f t="shared" si="6"/>
        <v>4635</v>
      </c>
      <c r="O23" s="36">
        <f t="shared" si="7"/>
        <v>1003834.84395</v>
      </c>
      <c r="P23" s="32" t="s">
        <v>68</v>
      </c>
      <c r="R23" s="29">
        <v>0.1</v>
      </c>
      <c r="S23" s="33">
        <v>0.11</v>
      </c>
      <c r="Y23" s="14"/>
      <c r="Z23" s="14"/>
    </row>
    <row r="24" spans="1:26" ht="15.75" thickBot="1" x14ac:dyDescent="0.3">
      <c r="A24" t="s">
        <v>54</v>
      </c>
      <c r="B24" s="16">
        <v>1223057.8500000001</v>
      </c>
      <c r="C24" s="16">
        <v>0</v>
      </c>
      <c r="D24" s="16">
        <f t="shared" si="0"/>
        <v>1479899.9985</v>
      </c>
      <c r="E24" s="4"/>
      <c r="F24" s="9">
        <f t="shared" si="1"/>
        <v>966215.70150000008</v>
      </c>
      <c r="G24" s="16">
        <v>140496</v>
      </c>
      <c r="H24" s="10">
        <f t="shared" si="2"/>
        <v>825719.70150000008</v>
      </c>
      <c r="I24" s="24">
        <f t="shared" si="3"/>
        <v>480779.15968499996</v>
      </c>
      <c r="J24" s="35">
        <f t="shared" si="4"/>
        <v>999120.83881500002</v>
      </c>
      <c r="K24" s="12">
        <v>9559</v>
      </c>
      <c r="L24" s="11">
        <f t="shared" si="5"/>
        <v>1008679.838815</v>
      </c>
      <c r="M24" s="13">
        <v>4635</v>
      </c>
      <c r="N24" s="13">
        <f t="shared" si="6"/>
        <v>4635</v>
      </c>
      <c r="O24" s="36">
        <f t="shared" si="7"/>
        <v>1013314.838815</v>
      </c>
      <c r="P24" s="32" t="s">
        <v>67</v>
      </c>
      <c r="R24" s="29">
        <v>0.1</v>
      </c>
      <c r="S24" s="33">
        <v>0.11</v>
      </c>
      <c r="Y24" s="14"/>
      <c r="Z24" s="14"/>
    </row>
    <row r="25" spans="1:26" ht="15.75" thickBot="1" x14ac:dyDescent="0.3">
      <c r="A25" t="s">
        <v>55</v>
      </c>
      <c r="B25" s="16">
        <v>1309008.26</v>
      </c>
      <c r="C25" s="16">
        <v>0</v>
      </c>
      <c r="D25" s="16">
        <f t="shared" si="0"/>
        <v>1583899.9945999999</v>
      </c>
      <c r="E25" s="4"/>
      <c r="F25" s="9">
        <f t="shared" si="1"/>
        <v>1086476.8558</v>
      </c>
      <c r="G25" s="16">
        <v>144711</v>
      </c>
      <c r="H25" s="10">
        <f t="shared" si="2"/>
        <v>941765.85580000002</v>
      </c>
      <c r="I25" s="24">
        <f t="shared" si="3"/>
        <v>444363.30908199982</v>
      </c>
      <c r="J25" s="35">
        <f t="shared" si="4"/>
        <v>1139536.685518</v>
      </c>
      <c r="K25" s="12">
        <v>9559</v>
      </c>
      <c r="L25" s="11">
        <f t="shared" si="5"/>
        <v>1149095.685518</v>
      </c>
      <c r="M25" s="13">
        <v>4635</v>
      </c>
      <c r="N25" s="13">
        <f t="shared" si="6"/>
        <v>4635</v>
      </c>
      <c r="O25" s="36">
        <f t="shared" ref="O25" si="12">+L25+N25</f>
        <v>1153730.685518</v>
      </c>
      <c r="P25" s="32" t="s">
        <v>67</v>
      </c>
      <c r="R25" s="29">
        <v>0.1</v>
      </c>
      <c r="S25" s="33">
        <v>7.0000000000000007E-2</v>
      </c>
      <c r="Y25" s="14"/>
      <c r="Z25" s="14"/>
    </row>
    <row r="26" spans="1:26" ht="15.75" thickBot="1" x14ac:dyDescent="0.3">
      <c r="A26" t="s">
        <v>56</v>
      </c>
      <c r="B26" s="16">
        <v>1378429.75</v>
      </c>
      <c r="C26" s="16">
        <v>0</v>
      </c>
      <c r="D26" s="16">
        <f t="shared" si="0"/>
        <v>1667899.9975000001</v>
      </c>
      <c r="E26" s="4"/>
      <c r="F26" s="9">
        <f t="shared" si="1"/>
        <v>1144096.6924999999</v>
      </c>
      <c r="G26" s="16">
        <v>139793</v>
      </c>
      <c r="H26" s="10">
        <f t="shared" si="2"/>
        <v>1004303.6924999999</v>
      </c>
      <c r="I26" s="24">
        <f t="shared" si="3"/>
        <v>452692.52957500028</v>
      </c>
      <c r="J26" s="35">
        <f t="shared" si="4"/>
        <v>1215207.4679249998</v>
      </c>
      <c r="K26" s="12">
        <v>9559</v>
      </c>
      <c r="L26" s="11">
        <f t="shared" si="5"/>
        <v>1224766.4679249998</v>
      </c>
      <c r="M26" s="13">
        <v>4635</v>
      </c>
      <c r="N26" s="13">
        <f t="shared" si="6"/>
        <v>4635</v>
      </c>
      <c r="O26" s="36">
        <f t="shared" si="7"/>
        <v>1229401.4679249998</v>
      </c>
      <c r="P26" s="32" t="s">
        <v>67</v>
      </c>
      <c r="R26" s="29">
        <v>0.1</v>
      </c>
      <c r="S26" s="33">
        <v>7.0000000000000007E-2</v>
      </c>
      <c r="Y26" s="14"/>
      <c r="Z26" s="14"/>
    </row>
    <row r="27" spans="1:26" ht="15.75" thickBot="1" x14ac:dyDescent="0.3">
      <c r="A27" t="s">
        <v>13</v>
      </c>
      <c r="B27" s="16">
        <v>1466859.5</v>
      </c>
      <c r="C27" s="16">
        <v>0</v>
      </c>
      <c r="D27" s="16">
        <f t="shared" si="0"/>
        <v>1774899.9949999999</v>
      </c>
      <c r="E27" s="4"/>
      <c r="F27" s="9">
        <f t="shared" si="1"/>
        <v>1276167.7649999999</v>
      </c>
      <c r="G27" s="16">
        <v>175620</v>
      </c>
      <c r="H27" s="10">
        <f t="shared" si="2"/>
        <v>1100547.7649999999</v>
      </c>
      <c r="I27" s="24">
        <f t="shared" si="3"/>
        <v>443237.19935000013</v>
      </c>
      <c r="J27" s="35">
        <f t="shared" si="4"/>
        <v>1331662.7956499998</v>
      </c>
      <c r="K27" s="12">
        <v>11011</v>
      </c>
      <c r="L27" s="11">
        <f t="shared" ref="L27" si="13">SUM(J27:K27)</f>
        <v>1342673.7956499998</v>
      </c>
      <c r="M27" s="13">
        <v>3040</v>
      </c>
      <c r="N27" s="13">
        <f t="shared" ref="N27" si="14">SUM(M27:M27)</f>
        <v>3040</v>
      </c>
      <c r="O27" s="36">
        <f t="shared" ref="O27" si="15">+L27+N27</f>
        <v>1345713.7956499998</v>
      </c>
      <c r="P27" s="32" t="s">
        <v>67</v>
      </c>
      <c r="R27" s="29">
        <v>0.1</v>
      </c>
      <c r="S27" s="33">
        <v>0.03</v>
      </c>
    </row>
    <row r="28" spans="1:26" ht="15.75" thickBot="1" x14ac:dyDescent="0.3">
      <c r="A28" t="s">
        <v>57</v>
      </c>
      <c r="B28" s="16">
        <v>1603223.14</v>
      </c>
      <c r="C28" s="16">
        <v>0</v>
      </c>
      <c r="D28" s="16">
        <f t="shared" si="0"/>
        <v>1939899.9993999999</v>
      </c>
      <c r="E28" s="4"/>
      <c r="F28" s="9">
        <f t="shared" si="1"/>
        <v>1442900.8259999999</v>
      </c>
      <c r="G28" s="16">
        <v>0</v>
      </c>
      <c r="H28" s="10">
        <f t="shared" si="2"/>
        <v>1442900.8259999999</v>
      </c>
      <c r="I28" s="24">
        <f t="shared" si="3"/>
        <v>193989.99994000001</v>
      </c>
      <c r="J28" s="35">
        <f t="shared" si="4"/>
        <v>1745909.9994599998</v>
      </c>
      <c r="K28" s="12">
        <v>11011</v>
      </c>
      <c r="L28" s="11">
        <f t="shared" ref="L28" si="16">SUM(J28:K28)</f>
        <v>1756920.9994599998</v>
      </c>
      <c r="M28" s="13">
        <v>3040</v>
      </c>
      <c r="N28" s="13">
        <f t="shared" ref="N28" si="17">SUM(M28:M28)</f>
        <v>3040</v>
      </c>
      <c r="O28" s="36">
        <f t="shared" ref="O28" si="18">+L28+N28</f>
        <v>1759960.9994599998</v>
      </c>
      <c r="P28" s="32" t="s">
        <v>68</v>
      </c>
      <c r="R28" s="29">
        <v>0.1</v>
      </c>
      <c r="S28" s="33"/>
    </row>
    <row r="29" spans="1:26" ht="15.75" thickBot="1" x14ac:dyDescent="0.3">
      <c r="A29" t="s">
        <v>14</v>
      </c>
      <c r="B29" s="16">
        <v>1466859.5</v>
      </c>
      <c r="C29" s="16">
        <v>0</v>
      </c>
      <c r="D29" s="16">
        <f t="shared" si="0"/>
        <v>1774899.9949999999</v>
      </c>
      <c r="E29" s="4"/>
      <c r="F29" s="9">
        <f t="shared" si="1"/>
        <v>1276167.7649999999</v>
      </c>
      <c r="G29" s="16">
        <v>175620</v>
      </c>
      <c r="H29" s="10">
        <f t="shared" si="2"/>
        <v>1100547.7649999999</v>
      </c>
      <c r="I29" s="24">
        <f t="shared" si="3"/>
        <v>443237.19935000013</v>
      </c>
      <c r="J29" s="35">
        <f t="shared" si="4"/>
        <v>1331662.7956499998</v>
      </c>
      <c r="K29" s="12">
        <v>11011</v>
      </c>
      <c r="L29" s="11">
        <f t="shared" si="5"/>
        <v>1342673.7956499998</v>
      </c>
      <c r="M29" s="13">
        <v>3040</v>
      </c>
      <c r="N29" s="13">
        <v>3040</v>
      </c>
      <c r="O29" s="36">
        <f t="shared" si="7"/>
        <v>1345713.7956499998</v>
      </c>
      <c r="P29" s="32" t="s">
        <v>67</v>
      </c>
      <c r="R29" s="29">
        <v>0.1</v>
      </c>
      <c r="S29" s="33">
        <v>0.03</v>
      </c>
    </row>
    <row r="30" spans="1:26" ht="15.75" thickBot="1" x14ac:dyDescent="0.3">
      <c r="A30" t="s">
        <v>58</v>
      </c>
      <c r="B30" s="16">
        <v>1603223.14</v>
      </c>
      <c r="C30" s="16">
        <v>0</v>
      </c>
      <c r="D30" s="16">
        <f t="shared" si="0"/>
        <v>1939899.9993999999</v>
      </c>
      <c r="E30" s="4"/>
      <c r="F30" s="9">
        <f t="shared" si="1"/>
        <v>1442900.8259999999</v>
      </c>
      <c r="G30" s="16">
        <v>0</v>
      </c>
      <c r="H30" s="10">
        <f t="shared" si="2"/>
        <v>1442900.8259999999</v>
      </c>
      <c r="I30" s="24">
        <f t="shared" si="3"/>
        <v>193989.99994000001</v>
      </c>
      <c r="J30" s="35">
        <f t="shared" si="4"/>
        <v>1745909.9994599998</v>
      </c>
      <c r="K30" s="12">
        <v>11011</v>
      </c>
      <c r="L30" s="11">
        <f t="shared" si="5"/>
        <v>1756920.9994599998</v>
      </c>
      <c r="M30" s="13">
        <v>3040</v>
      </c>
      <c r="N30" s="13">
        <f t="shared" si="6"/>
        <v>3040</v>
      </c>
      <c r="O30" s="36">
        <f t="shared" si="7"/>
        <v>1759960.9994599998</v>
      </c>
      <c r="P30" s="32" t="s">
        <v>68</v>
      </c>
      <c r="R30" s="29">
        <v>0.1</v>
      </c>
      <c r="S30" s="33"/>
    </row>
    <row r="31" spans="1:26" ht="15.75" thickBot="1" x14ac:dyDescent="0.3">
      <c r="A31" t="s">
        <v>25</v>
      </c>
      <c r="B31" s="16">
        <v>1205702.48</v>
      </c>
      <c r="C31" s="32">
        <v>0</v>
      </c>
      <c r="D31" s="32">
        <f>+B31*1.21</f>
        <v>1458900.0008</v>
      </c>
      <c r="E31" s="4"/>
      <c r="F31" s="9">
        <f>+B31*(1-(R31+S31))</f>
        <v>1073075.2072000001</v>
      </c>
      <c r="G31" s="32">
        <v>98347.107438016537</v>
      </c>
      <c r="H31" s="10">
        <f>+F31-G31</f>
        <v>974728.0997619835</v>
      </c>
      <c r="I31" s="24">
        <f>+D31-J31</f>
        <v>279479.00008799997</v>
      </c>
      <c r="J31" s="35">
        <f>+H31*1.21</f>
        <v>1179421.0007120001</v>
      </c>
      <c r="K31" s="12">
        <v>11011</v>
      </c>
      <c r="L31" s="11">
        <f t="shared" si="5"/>
        <v>1190432.0007120001</v>
      </c>
      <c r="M31" s="13">
        <v>4635</v>
      </c>
      <c r="N31" s="13">
        <f t="shared" si="6"/>
        <v>4635</v>
      </c>
      <c r="O31" s="36">
        <f t="shared" si="7"/>
        <v>1195067.0007120001</v>
      </c>
      <c r="P31" s="32" t="s">
        <v>68</v>
      </c>
      <c r="R31" s="29">
        <v>0.1</v>
      </c>
      <c r="S31" s="33">
        <v>0.01</v>
      </c>
    </row>
    <row r="32" spans="1:26" ht="15.75" thickBot="1" x14ac:dyDescent="0.3">
      <c r="A32" t="s">
        <v>26</v>
      </c>
      <c r="B32" s="16">
        <v>1311487.6000000001</v>
      </c>
      <c r="C32" s="32">
        <v>0</v>
      </c>
      <c r="D32" s="32">
        <f t="shared" si="0"/>
        <v>1586899.996</v>
      </c>
      <c r="E32" s="4"/>
      <c r="F32" s="9">
        <f t="shared" si="1"/>
        <v>1167223.9640000002</v>
      </c>
      <c r="G32" s="32">
        <v>98347.107438016537</v>
      </c>
      <c r="H32" s="10">
        <f t="shared" si="2"/>
        <v>1068876.8565619837</v>
      </c>
      <c r="I32" s="24">
        <f>+D32-J32</f>
        <v>293558.99955999991</v>
      </c>
      <c r="J32" s="35">
        <f>+H32*1.21</f>
        <v>1293340.9964400001</v>
      </c>
      <c r="K32" s="12">
        <v>11011</v>
      </c>
      <c r="L32" s="11">
        <f t="shared" si="5"/>
        <v>1304351.9964400001</v>
      </c>
      <c r="M32" s="13">
        <v>4635</v>
      </c>
      <c r="N32" s="13">
        <v>4635</v>
      </c>
      <c r="O32" s="36">
        <f t="shared" si="7"/>
        <v>1308986.9964400001</v>
      </c>
      <c r="P32" s="32" t="s">
        <v>68</v>
      </c>
      <c r="R32" s="29">
        <v>0.1</v>
      </c>
      <c r="S32" s="33">
        <v>0.01</v>
      </c>
    </row>
    <row r="33" spans="1:19" ht="15.75" thickBot="1" x14ac:dyDescent="0.3">
      <c r="A33" t="s">
        <v>27</v>
      </c>
      <c r="B33" s="16">
        <v>1353636.36</v>
      </c>
      <c r="C33" s="32">
        <v>0</v>
      </c>
      <c r="D33" s="32">
        <f t="shared" si="0"/>
        <v>1637899.9956</v>
      </c>
      <c r="E33" s="4"/>
      <c r="F33" s="9">
        <f>+B33*(1-(R33+S33))</f>
        <v>1204736.3604000001</v>
      </c>
      <c r="G33" s="32">
        <v>98347.107438016537</v>
      </c>
      <c r="H33" s="10">
        <f t="shared" si="2"/>
        <v>1106389.2529619837</v>
      </c>
      <c r="I33" s="24">
        <f t="shared" si="3"/>
        <v>299168.99951599981</v>
      </c>
      <c r="J33" s="35">
        <f t="shared" si="4"/>
        <v>1338730.9960840002</v>
      </c>
      <c r="K33" s="12">
        <v>11011</v>
      </c>
      <c r="L33" s="11">
        <f t="shared" si="5"/>
        <v>1349741.9960840002</v>
      </c>
      <c r="M33" s="13">
        <v>4635</v>
      </c>
      <c r="N33" s="13">
        <f t="shared" si="6"/>
        <v>4635</v>
      </c>
      <c r="O33" s="36">
        <f t="shared" si="7"/>
        <v>1354376.9960840002</v>
      </c>
      <c r="P33" s="32" t="s">
        <v>68</v>
      </c>
      <c r="R33" s="29">
        <v>0.1</v>
      </c>
      <c r="S33" s="33">
        <v>0.01</v>
      </c>
    </row>
    <row r="34" spans="1:19" ht="15.75" thickBot="1" x14ac:dyDescent="0.3">
      <c r="A34" t="s">
        <v>28</v>
      </c>
      <c r="B34" s="16">
        <v>1409008.26</v>
      </c>
      <c r="C34" s="32">
        <v>0</v>
      </c>
      <c r="D34" s="32">
        <f t="shared" si="0"/>
        <v>1704899.9945999999</v>
      </c>
      <c r="E34" s="4"/>
      <c r="F34" s="9">
        <f>+B34*(1-(R34+S34))</f>
        <v>1254017.3514</v>
      </c>
      <c r="G34" s="32">
        <v>98347.107438016537</v>
      </c>
      <c r="H34" s="10">
        <f t="shared" si="2"/>
        <v>1155670.2439619836</v>
      </c>
      <c r="I34" s="24">
        <f t="shared" si="3"/>
        <v>306538.99940599967</v>
      </c>
      <c r="J34" s="35">
        <f t="shared" si="4"/>
        <v>1398360.9951940002</v>
      </c>
      <c r="K34" s="12">
        <v>11011</v>
      </c>
      <c r="L34" s="11">
        <f t="shared" ref="L34" si="19">SUM(J34:K34)</f>
        <v>1409371.9951940002</v>
      </c>
      <c r="M34" s="13">
        <v>4635</v>
      </c>
      <c r="N34" s="13">
        <f t="shared" ref="N34" si="20">SUM(M34:M34)</f>
        <v>4635</v>
      </c>
      <c r="O34" s="36">
        <f t="shared" ref="O34" si="21">+L34+N34</f>
        <v>1414006.9951940002</v>
      </c>
      <c r="P34" s="32" t="s">
        <v>68</v>
      </c>
      <c r="R34" s="29">
        <v>0.1</v>
      </c>
      <c r="S34" s="33">
        <v>0.01</v>
      </c>
    </row>
    <row r="35" spans="1:19" ht="15.75" thickBot="1" x14ac:dyDescent="0.3">
      <c r="A35" t="s">
        <v>40</v>
      </c>
      <c r="B35" s="16">
        <v>1361900.83</v>
      </c>
      <c r="C35" s="32">
        <v>0</v>
      </c>
      <c r="D35" s="32">
        <f t="shared" si="0"/>
        <v>1647900.0043000001</v>
      </c>
      <c r="E35" s="4"/>
      <c r="F35" s="9">
        <f>+B35*(1-(R35+S35))</f>
        <v>1212091.7387000001</v>
      </c>
      <c r="G35" s="32">
        <v>98347</v>
      </c>
      <c r="H35" s="10">
        <f t="shared" si="2"/>
        <v>1113744.7387000001</v>
      </c>
      <c r="I35" s="24">
        <f t="shared" si="3"/>
        <v>300268.87047299999</v>
      </c>
      <c r="J35" s="35">
        <f t="shared" si="4"/>
        <v>1347631.1338270002</v>
      </c>
      <c r="K35" s="12">
        <v>11011</v>
      </c>
      <c r="L35" s="11">
        <f t="shared" ref="L35:L37" si="22">SUM(J35:K35)</f>
        <v>1358642.1338270002</v>
      </c>
      <c r="M35" s="13">
        <v>4635</v>
      </c>
      <c r="N35" s="13">
        <v>4635</v>
      </c>
      <c r="O35" s="36">
        <f t="shared" ref="O35:O50" si="23">+L35+N35</f>
        <v>1363277.1338270002</v>
      </c>
      <c r="P35" s="32" t="s">
        <v>67</v>
      </c>
      <c r="R35" s="29">
        <v>0.1</v>
      </c>
      <c r="S35" s="33">
        <v>0.01</v>
      </c>
    </row>
    <row r="36" spans="1:19" ht="15.75" thickBot="1" x14ac:dyDescent="0.3">
      <c r="A36" t="s">
        <v>41</v>
      </c>
      <c r="B36" s="16">
        <v>1422231.4</v>
      </c>
      <c r="C36" s="32">
        <v>0</v>
      </c>
      <c r="D36" s="32">
        <f t="shared" si="0"/>
        <v>1720899.9939999999</v>
      </c>
      <c r="E36" s="4"/>
      <c r="F36" s="9">
        <f>+B36*(1-(R36+S36))</f>
        <v>1265785.946</v>
      </c>
      <c r="G36" s="32">
        <v>98347.107438016537</v>
      </c>
      <c r="H36" s="10">
        <f t="shared" si="2"/>
        <v>1167438.8385619835</v>
      </c>
      <c r="I36" s="24">
        <f t="shared" si="3"/>
        <v>308298.99933999986</v>
      </c>
      <c r="J36" s="35">
        <f t="shared" si="4"/>
        <v>1412600.9946600001</v>
      </c>
      <c r="K36" s="12">
        <v>11011</v>
      </c>
      <c r="L36" s="11">
        <f t="shared" si="22"/>
        <v>1423611.9946600001</v>
      </c>
      <c r="M36" s="13">
        <v>4635</v>
      </c>
      <c r="N36" s="13">
        <f t="shared" ref="N36:N37" si="24">SUM(M36:M36)</f>
        <v>4635</v>
      </c>
      <c r="O36" s="36">
        <f t="shared" si="23"/>
        <v>1428246.9946600001</v>
      </c>
      <c r="P36" s="32" t="s">
        <v>68</v>
      </c>
      <c r="R36" s="29">
        <v>0.1</v>
      </c>
      <c r="S36" s="33">
        <v>0.01</v>
      </c>
    </row>
    <row r="37" spans="1:19" ht="15.75" thickBot="1" x14ac:dyDescent="0.3">
      <c r="A37" t="s">
        <v>42</v>
      </c>
      <c r="B37" s="16">
        <v>1459421.49</v>
      </c>
      <c r="C37" s="32">
        <v>0</v>
      </c>
      <c r="D37" s="32">
        <f t="shared" si="0"/>
        <v>1765900.0029</v>
      </c>
      <c r="E37" s="4"/>
      <c r="F37" s="9">
        <f>+B37*(1-(R37+S37))</f>
        <v>1298885.1261</v>
      </c>
      <c r="G37" s="32">
        <v>98347.107438016537</v>
      </c>
      <c r="H37" s="10">
        <f t="shared" si="2"/>
        <v>1200538.0186619835</v>
      </c>
      <c r="I37" s="24">
        <f t="shared" si="3"/>
        <v>313249.00031899987</v>
      </c>
      <c r="J37" s="35">
        <f t="shared" si="4"/>
        <v>1452651.0025810001</v>
      </c>
      <c r="K37" s="12">
        <v>11011</v>
      </c>
      <c r="L37" s="11">
        <f t="shared" si="22"/>
        <v>1463662.0025810001</v>
      </c>
      <c r="M37" s="13">
        <v>4635</v>
      </c>
      <c r="N37" s="13">
        <f t="shared" si="24"/>
        <v>4635</v>
      </c>
      <c r="O37" s="36">
        <f t="shared" si="23"/>
        <v>1468297.0025810001</v>
      </c>
      <c r="P37" s="32" t="s">
        <v>68</v>
      </c>
      <c r="R37" s="29">
        <v>0.1</v>
      </c>
      <c r="S37" s="33">
        <v>0.01</v>
      </c>
    </row>
    <row r="38" spans="1:19" ht="15.75" thickBot="1" x14ac:dyDescent="0.3">
      <c r="A38" t="s">
        <v>15</v>
      </c>
      <c r="B38" s="16">
        <v>1029773.76</v>
      </c>
      <c r="C38" s="37">
        <v>0</v>
      </c>
      <c r="D38" s="37">
        <f t="shared" ref="D38:D47" si="25">+B38*1.105</f>
        <v>1137900.0048</v>
      </c>
      <c r="E38" s="4"/>
      <c r="F38" s="9">
        <f t="shared" ref="F38:F39" si="26">+B38*(1-(R38+S38))</f>
        <v>926796.38400000008</v>
      </c>
      <c r="G38" s="39">
        <v>28462</v>
      </c>
      <c r="H38" s="10">
        <f t="shared" si="2"/>
        <v>898334.38400000008</v>
      </c>
      <c r="I38" s="24">
        <f t="shared" si="3"/>
        <v>145240.51047999994</v>
      </c>
      <c r="J38" s="40">
        <f t="shared" ref="J38:J45" si="27">+H38*1.105</f>
        <v>992659.49432000006</v>
      </c>
      <c r="K38" s="41">
        <v>10056</v>
      </c>
      <c r="L38" s="11">
        <f t="shared" ref="L38:L46" si="28">SUM(J38:K38)</f>
        <v>1002715.4943200001</v>
      </c>
      <c r="M38" s="13">
        <v>4635</v>
      </c>
      <c r="N38" s="42">
        <f t="shared" ref="N38:N46" si="29">SUM(M38:M38)</f>
        <v>4635</v>
      </c>
      <c r="O38" s="36">
        <f t="shared" si="23"/>
        <v>1007350.4943200001</v>
      </c>
      <c r="P38" s="32" t="s">
        <v>68</v>
      </c>
      <c r="R38" s="29">
        <v>0.1</v>
      </c>
      <c r="S38" s="33"/>
    </row>
    <row r="39" spans="1:19" ht="15.75" thickBot="1" x14ac:dyDescent="0.3">
      <c r="A39" t="s">
        <v>22</v>
      </c>
      <c r="B39" s="16">
        <v>1081357.47</v>
      </c>
      <c r="C39" s="37">
        <v>0</v>
      </c>
      <c r="D39" s="37">
        <f t="shared" si="25"/>
        <v>1194900.0043500001</v>
      </c>
      <c r="E39" s="4"/>
      <c r="F39" s="9">
        <f t="shared" si="26"/>
        <v>973221.723</v>
      </c>
      <c r="G39" s="39">
        <v>28462</v>
      </c>
      <c r="H39" s="10">
        <f t="shared" si="2"/>
        <v>944759.723</v>
      </c>
      <c r="I39" s="24">
        <f t="shared" si="3"/>
        <v>150940.51043500006</v>
      </c>
      <c r="J39" s="40">
        <f t="shared" si="27"/>
        <v>1043959.493915</v>
      </c>
      <c r="K39" s="41">
        <v>10056</v>
      </c>
      <c r="L39" s="11">
        <f t="shared" si="28"/>
        <v>1054015.493915</v>
      </c>
      <c r="M39" s="13">
        <v>4635</v>
      </c>
      <c r="N39" s="42">
        <f t="shared" si="29"/>
        <v>4635</v>
      </c>
      <c r="O39" s="36">
        <f t="shared" si="23"/>
        <v>1058650.493915</v>
      </c>
      <c r="P39" s="32" t="s">
        <v>68</v>
      </c>
      <c r="R39" s="29">
        <v>0.1</v>
      </c>
      <c r="S39" s="33"/>
    </row>
    <row r="40" spans="1:19" ht="15.75" thickBot="1" x14ac:dyDescent="0.3">
      <c r="A40" t="s">
        <v>29</v>
      </c>
      <c r="B40" s="16">
        <v>1670497.74</v>
      </c>
      <c r="C40" s="37">
        <v>0</v>
      </c>
      <c r="D40" s="37">
        <f t="shared" si="25"/>
        <v>1845900.0027000001</v>
      </c>
      <c r="E40" s="4"/>
      <c r="F40" s="38">
        <f t="shared" ref="F40:F50" si="30">+B40*(1-(R40+S40))</f>
        <v>1403218.1015999999</v>
      </c>
      <c r="G40" s="37">
        <v>106923</v>
      </c>
      <c r="H40" s="10">
        <f t="shared" si="2"/>
        <v>1296295.1015999999</v>
      </c>
      <c r="I40" s="24">
        <f t="shared" si="3"/>
        <v>413493.91543200007</v>
      </c>
      <c r="J40" s="40">
        <f t="shared" si="27"/>
        <v>1432406.087268</v>
      </c>
      <c r="K40" s="41">
        <v>11161</v>
      </c>
      <c r="L40" s="11">
        <f t="shared" si="28"/>
        <v>1443567.087268</v>
      </c>
      <c r="M40" s="13">
        <v>4635</v>
      </c>
      <c r="N40" s="42">
        <f t="shared" si="29"/>
        <v>4635</v>
      </c>
      <c r="O40" s="36">
        <f t="shared" si="23"/>
        <v>1448202.087268</v>
      </c>
      <c r="P40" s="39" t="s">
        <v>66</v>
      </c>
      <c r="R40" s="29">
        <v>0.13</v>
      </c>
      <c r="S40" s="33">
        <v>0.03</v>
      </c>
    </row>
    <row r="41" spans="1:19" ht="15.75" thickBot="1" x14ac:dyDescent="0.3">
      <c r="A41" t="s">
        <v>30</v>
      </c>
      <c r="B41" s="16">
        <v>1849683.26</v>
      </c>
      <c r="C41" s="37">
        <v>0</v>
      </c>
      <c r="D41" s="37">
        <f t="shared" si="25"/>
        <v>2043900.0023000001</v>
      </c>
      <c r="E41" s="4"/>
      <c r="F41" s="38">
        <f t="shared" si="30"/>
        <v>1553733.9383999999</v>
      </c>
      <c r="G41" s="37">
        <v>106923</v>
      </c>
      <c r="H41" s="10">
        <f t="shared" si="2"/>
        <v>1446810.9383999999</v>
      </c>
      <c r="I41" s="24">
        <f t="shared" si="3"/>
        <v>445173.91536800028</v>
      </c>
      <c r="J41" s="40">
        <f t="shared" si="27"/>
        <v>1598726.0869319998</v>
      </c>
      <c r="K41" s="41">
        <v>11161</v>
      </c>
      <c r="L41" s="11">
        <f t="shared" si="28"/>
        <v>1609887.0869319998</v>
      </c>
      <c r="M41" s="13">
        <v>4635</v>
      </c>
      <c r="N41" s="42">
        <f t="shared" si="29"/>
        <v>4635</v>
      </c>
      <c r="O41" s="36">
        <f t="shared" si="23"/>
        <v>1614522.0869319998</v>
      </c>
      <c r="P41" s="39" t="s">
        <v>68</v>
      </c>
      <c r="R41" s="29">
        <v>0.13</v>
      </c>
      <c r="S41" s="33">
        <v>0.03</v>
      </c>
    </row>
    <row r="42" spans="1:19" ht="15.75" thickBot="1" x14ac:dyDescent="0.3">
      <c r="A42" t="s">
        <v>31</v>
      </c>
      <c r="B42" s="16">
        <v>1924796.38</v>
      </c>
      <c r="C42" s="37">
        <v>0</v>
      </c>
      <c r="D42" s="37">
        <f t="shared" si="25"/>
        <v>2126899.9998999997</v>
      </c>
      <c r="E42" s="4"/>
      <c r="F42" s="38">
        <f t="shared" si="30"/>
        <v>1636076.923</v>
      </c>
      <c r="G42" s="37">
        <v>236923</v>
      </c>
      <c r="H42" s="10">
        <f t="shared" si="2"/>
        <v>1399153.923</v>
      </c>
      <c r="I42" s="24">
        <f t="shared" si="3"/>
        <v>580834.91498499969</v>
      </c>
      <c r="J42" s="40">
        <f t="shared" si="27"/>
        <v>1546065.084915</v>
      </c>
      <c r="K42" s="41">
        <v>11161</v>
      </c>
      <c r="L42" s="11">
        <f t="shared" si="28"/>
        <v>1557226.084915</v>
      </c>
      <c r="M42" s="13">
        <v>4635</v>
      </c>
      <c r="N42" s="42">
        <f t="shared" si="29"/>
        <v>4635</v>
      </c>
      <c r="O42" s="36">
        <f t="shared" si="23"/>
        <v>1561861.084915</v>
      </c>
      <c r="P42" s="39" t="s">
        <v>68</v>
      </c>
      <c r="R42" s="29">
        <v>0.13</v>
      </c>
      <c r="S42" s="33">
        <v>0.02</v>
      </c>
    </row>
    <row r="43" spans="1:19" ht="15.75" thickBot="1" x14ac:dyDescent="0.3">
      <c r="A43" t="s">
        <v>32</v>
      </c>
      <c r="B43" s="16">
        <v>2091312.22</v>
      </c>
      <c r="C43" s="37">
        <v>0</v>
      </c>
      <c r="D43" s="37">
        <f t="shared" si="25"/>
        <v>2310900.0030999999</v>
      </c>
      <c r="E43" s="4"/>
      <c r="F43" s="38">
        <f t="shared" si="30"/>
        <v>1777615.3869999999</v>
      </c>
      <c r="G43" s="37">
        <v>236923</v>
      </c>
      <c r="H43" s="10">
        <f t="shared" si="2"/>
        <v>1540692.3869999999</v>
      </c>
      <c r="I43" s="24">
        <f t="shared" si="3"/>
        <v>608434.91546500009</v>
      </c>
      <c r="J43" s="40">
        <f t="shared" si="27"/>
        <v>1702465.0876349998</v>
      </c>
      <c r="K43" s="41">
        <v>11161</v>
      </c>
      <c r="L43" s="11">
        <f t="shared" si="28"/>
        <v>1713626.0876349998</v>
      </c>
      <c r="M43" s="13">
        <v>4635</v>
      </c>
      <c r="N43" s="42">
        <f t="shared" si="29"/>
        <v>4635</v>
      </c>
      <c r="O43" s="36">
        <f t="shared" si="23"/>
        <v>1718261.0876349998</v>
      </c>
      <c r="P43" s="39" t="s">
        <v>68</v>
      </c>
      <c r="R43" s="29">
        <v>0.13</v>
      </c>
      <c r="S43" s="33">
        <v>0.02</v>
      </c>
    </row>
    <row r="44" spans="1:19" ht="15.75" thickBot="1" x14ac:dyDescent="0.3">
      <c r="A44" t="s">
        <v>65</v>
      </c>
      <c r="B44" s="16">
        <v>2339276.02</v>
      </c>
      <c r="C44" s="37">
        <v>0</v>
      </c>
      <c r="D44" s="37">
        <f t="shared" si="25"/>
        <v>2584900.0021000002</v>
      </c>
      <c r="E44" s="4"/>
      <c r="F44" s="38">
        <f t="shared" si="30"/>
        <v>1988384.6169999999</v>
      </c>
      <c r="G44" s="37">
        <v>221538</v>
      </c>
      <c r="H44" s="10">
        <f t="shared" si="2"/>
        <v>1766846.6169999999</v>
      </c>
      <c r="I44" s="24">
        <f t="shared" si="3"/>
        <v>632534.49031500029</v>
      </c>
      <c r="J44" s="40">
        <f t="shared" si="27"/>
        <v>1952365.5117849999</v>
      </c>
      <c r="K44" s="41">
        <v>11161</v>
      </c>
      <c r="L44" s="11">
        <f t="shared" si="28"/>
        <v>1963526.5117849999</v>
      </c>
      <c r="M44" s="13">
        <v>4635</v>
      </c>
      <c r="N44" s="42">
        <f t="shared" si="29"/>
        <v>4635</v>
      </c>
      <c r="O44" s="36">
        <f t="shared" si="23"/>
        <v>1968161.5117849999</v>
      </c>
      <c r="P44" s="39" t="s">
        <v>68</v>
      </c>
      <c r="R44" s="29">
        <v>0.13</v>
      </c>
      <c r="S44" s="33">
        <v>0.02</v>
      </c>
    </row>
    <row r="45" spans="1:19" ht="15.75" thickBot="1" x14ac:dyDescent="0.3">
      <c r="A45" t="s">
        <v>37</v>
      </c>
      <c r="B45" s="16">
        <v>2342895.9300000002</v>
      </c>
      <c r="C45" s="37">
        <v>0</v>
      </c>
      <c r="D45" s="37">
        <f t="shared" si="25"/>
        <v>2588900.0026500002</v>
      </c>
      <c r="E45" s="4"/>
      <c r="F45" s="38">
        <f t="shared" si="30"/>
        <v>1921174.6626000004</v>
      </c>
      <c r="G45" s="37">
        <v>223388.42975206612</v>
      </c>
      <c r="H45" s="10">
        <f t="shared" si="2"/>
        <v>1697786.2328479344</v>
      </c>
      <c r="I45" s="24">
        <f t="shared" si="3"/>
        <v>712846.21535303281</v>
      </c>
      <c r="J45" s="40">
        <f t="shared" si="27"/>
        <v>1876053.7872969673</v>
      </c>
      <c r="K45" s="41">
        <v>11161</v>
      </c>
      <c r="L45" s="11">
        <f t="shared" ref="L45" si="31">SUM(J45:K45)</f>
        <v>1887214.7872969673</v>
      </c>
      <c r="M45" s="13">
        <v>4635</v>
      </c>
      <c r="N45" s="42">
        <f t="shared" ref="N45" si="32">SUM(M45:M45)</f>
        <v>4635</v>
      </c>
      <c r="O45" s="36">
        <f t="shared" si="23"/>
        <v>1891849.7872969673</v>
      </c>
      <c r="P45" s="39" t="s">
        <v>68</v>
      </c>
      <c r="R45" s="29">
        <v>0.13</v>
      </c>
      <c r="S45" s="33">
        <v>0.05</v>
      </c>
    </row>
    <row r="46" spans="1:19" ht="15.75" thickBot="1" x14ac:dyDescent="0.3">
      <c r="A46" t="s">
        <v>16</v>
      </c>
      <c r="B46" s="16">
        <v>2599909.5</v>
      </c>
      <c r="C46" s="37">
        <v>0</v>
      </c>
      <c r="D46" s="37">
        <f t="shared" si="25"/>
        <v>2872899.9975000001</v>
      </c>
      <c r="E46" s="4"/>
      <c r="F46" s="38">
        <f t="shared" si="30"/>
        <v>2131925.79</v>
      </c>
      <c r="G46" s="37">
        <v>244615</v>
      </c>
      <c r="H46" s="10">
        <f t="shared" si="2"/>
        <v>1887310.79</v>
      </c>
      <c r="I46" s="24">
        <f t="shared" si="3"/>
        <v>589253.94160000002</v>
      </c>
      <c r="J46" s="40">
        <f t="shared" ref="J46:J47" si="33">+H46*1.21</f>
        <v>2283646.0559</v>
      </c>
      <c r="K46" s="41">
        <v>11161</v>
      </c>
      <c r="L46" s="11">
        <f t="shared" si="28"/>
        <v>2294807.0559</v>
      </c>
      <c r="M46" s="13">
        <v>4635</v>
      </c>
      <c r="N46" s="42">
        <f t="shared" si="29"/>
        <v>4635</v>
      </c>
      <c r="O46" s="36">
        <f t="shared" si="23"/>
        <v>2299442.0559</v>
      </c>
      <c r="P46" s="39" t="s">
        <v>68</v>
      </c>
      <c r="R46" s="29">
        <v>0.13</v>
      </c>
      <c r="S46" s="33">
        <v>0.05</v>
      </c>
    </row>
    <row r="47" spans="1:19" ht="15.75" thickBot="1" x14ac:dyDescent="0.3">
      <c r="A47" t="s">
        <v>38</v>
      </c>
      <c r="B47" s="16">
        <v>2989954.75</v>
      </c>
      <c r="C47" s="37">
        <v>0</v>
      </c>
      <c r="D47" s="37">
        <f t="shared" si="25"/>
        <v>3303899.9987499998</v>
      </c>
      <c r="F47" s="38">
        <f t="shared" si="30"/>
        <v>2451762.895</v>
      </c>
      <c r="G47" s="37">
        <v>169231</v>
      </c>
      <c r="H47" s="10">
        <f t="shared" si="2"/>
        <v>2282531.895</v>
      </c>
      <c r="I47" s="24">
        <f t="shared" si="3"/>
        <v>542036.40579999983</v>
      </c>
      <c r="J47" s="40">
        <f t="shared" si="33"/>
        <v>2761863.59295</v>
      </c>
      <c r="K47" s="41">
        <v>11161</v>
      </c>
      <c r="L47" s="11">
        <f t="shared" ref="L47:L50" si="34">SUM(J47:K47)</f>
        <v>2773024.59295</v>
      </c>
      <c r="M47" s="13">
        <v>4635</v>
      </c>
      <c r="N47" s="42">
        <f t="shared" ref="N47:N50" si="35">SUM(M47:M47)</f>
        <v>4635</v>
      </c>
      <c r="O47" s="36">
        <f t="shared" si="23"/>
        <v>2777659.59295</v>
      </c>
      <c r="P47" s="39" t="s">
        <v>68</v>
      </c>
      <c r="R47" s="29">
        <v>0.13</v>
      </c>
      <c r="S47" s="33">
        <v>0.05</v>
      </c>
    </row>
    <row r="48" spans="1:19" ht="15.75" thickBot="1" x14ac:dyDescent="0.3">
      <c r="A48" t="s">
        <v>39</v>
      </c>
      <c r="B48" s="16">
        <v>2301511.42</v>
      </c>
      <c r="C48" s="37">
        <v>489071</v>
      </c>
      <c r="D48" s="37">
        <f>+B48*1.21+C48</f>
        <v>3273899.8181999996</v>
      </c>
      <c r="F48" s="38">
        <f t="shared" si="30"/>
        <v>2071360.2779999999</v>
      </c>
      <c r="G48" s="37">
        <v>155950</v>
      </c>
      <c r="H48" s="10">
        <f t="shared" si="2"/>
        <v>1915410.2779999999</v>
      </c>
      <c r="I48" s="24">
        <f t="shared" si="3"/>
        <v>467182.38181999978</v>
      </c>
      <c r="J48" s="40">
        <f>+H48*1.21+C48</f>
        <v>2806717.4363799999</v>
      </c>
      <c r="K48" s="41">
        <v>12221</v>
      </c>
      <c r="L48" s="11">
        <f t="shared" si="34"/>
        <v>2818938.4363799999</v>
      </c>
      <c r="M48" s="13">
        <v>4635</v>
      </c>
      <c r="N48" s="42">
        <f t="shared" si="35"/>
        <v>4635</v>
      </c>
      <c r="O48" s="36">
        <f t="shared" si="23"/>
        <v>2823573.4363799999</v>
      </c>
      <c r="P48" s="39" t="s">
        <v>68</v>
      </c>
      <c r="R48" s="29">
        <v>0.1</v>
      </c>
      <c r="S48" s="33"/>
    </row>
    <row r="49" spans="1:19" ht="15.75" thickBot="1" x14ac:dyDescent="0.3">
      <c r="A49" t="s">
        <v>35</v>
      </c>
      <c r="B49" s="16">
        <v>1603223.14</v>
      </c>
      <c r="C49" s="37">
        <v>0</v>
      </c>
      <c r="D49" s="37">
        <f>+B49*1.21</f>
        <v>1939899.9993999999</v>
      </c>
      <c r="F49" s="38">
        <f t="shared" si="30"/>
        <v>1442900.8259999999</v>
      </c>
      <c r="G49" s="37">
        <v>0</v>
      </c>
      <c r="H49" s="10">
        <f t="shared" si="2"/>
        <v>1442900.8259999999</v>
      </c>
      <c r="I49" s="24">
        <f t="shared" si="3"/>
        <v>193989.99994000001</v>
      </c>
      <c r="J49" s="40">
        <f t="shared" ref="J49:J50" si="36">+H49*1.21+C49</f>
        <v>1745909.9994599998</v>
      </c>
      <c r="K49" s="41">
        <v>12221</v>
      </c>
      <c r="L49" s="11">
        <f t="shared" si="34"/>
        <v>1758130.9994599998</v>
      </c>
      <c r="M49" s="13">
        <v>4635</v>
      </c>
      <c r="N49" s="42">
        <f t="shared" si="35"/>
        <v>4635</v>
      </c>
      <c r="O49" s="36">
        <f t="shared" si="23"/>
        <v>1762765.9994599998</v>
      </c>
      <c r="P49" s="39" t="s">
        <v>68</v>
      </c>
      <c r="R49" s="29">
        <v>0.1</v>
      </c>
      <c r="S49" s="33"/>
    </row>
    <row r="50" spans="1:19" ht="15.75" thickBot="1" x14ac:dyDescent="0.3">
      <c r="A50" t="s">
        <v>36</v>
      </c>
      <c r="B50" s="16">
        <v>2282530.75</v>
      </c>
      <c r="C50" s="37">
        <v>485038</v>
      </c>
      <c r="D50" s="37">
        <f>+B50*1.21+C50</f>
        <v>3246900.2075</v>
      </c>
      <c r="F50" s="38">
        <f t="shared" si="30"/>
        <v>2054277.675</v>
      </c>
      <c r="G50" s="37">
        <v>0</v>
      </c>
      <c r="H50" s="10">
        <f t="shared" si="2"/>
        <v>2054277.675</v>
      </c>
      <c r="I50" s="24">
        <f t="shared" si="3"/>
        <v>276186.22074999986</v>
      </c>
      <c r="J50" s="40">
        <f t="shared" si="36"/>
        <v>2970713.9867500002</v>
      </c>
      <c r="K50" s="41">
        <v>12221</v>
      </c>
      <c r="L50" s="11">
        <f t="shared" si="34"/>
        <v>2982934.9867500002</v>
      </c>
      <c r="M50" s="13">
        <v>4635</v>
      </c>
      <c r="N50" s="42">
        <f t="shared" si="35"/>
        <v>4635</v>
      </c>
      <c r="O50" s="36">
        <f t="shared" si="23"/>
        <v>2987569.9867500002</v>
      </c>
      <c r="P50" s="39" t="s">
        <v>68</v>
      </c>
      <c r="R50" s="29">
        <v>0.1</v>
      </c>
      <c r="S50" s="34"/>
    </row>
  </sheetData>
  <mergeCells count="21">
    <mergeCell ref="J7:J10"/>
    <mergeCell ref="K7:K10"/>
    <mergeCell ref="L7:L10"/>
    <mergeCell ref="M7:M10"/>
    <mergeCell ref="N7:N10"/>
    <mergeCell ref="J1:L1"/>
    <mergeCell ref="M1:N1"/>
    <mergeCell ref="A3:O4"/>
    <mergeCell ref="J6:L6"/>
    <mergeCell ref="M6:N6"/>
    <mergeCell ref="O6:O10"/>
    <mergeCell ref="B8:B10"/>
    <mergeCell ref="F8:F10"/>
    <mergeCell ref="G8:G10"/>
    <mergeCell ref="H8:H10"/>
    <mergeCell ref="A6:A10"/>
    <mergeCell ref="I8:I10"/>
    <mergeCell ref="D8:D10"/>
    <mergeCell ref="C8:C10"/>
    <mergeCell ref="A2:P2"/>
    <mergeCell ref="P6:P10"/>
  </mergeCells>
  <conditionalFormatting sqref="N26 N18:N24 J27:J37 N29:N37 N12:N14 D12:D37 J12:K26 M12:M30 F12:F39">
    <cfRule type="expression" dxfId="33" priority="745">
      <formula>#REF!="No cambia"</formula>
    </cfRule>
    <cfRule type="expression" dxfId="32" priority="746">
      <formula>#REF!="Cambia"</formula>
    </cfRule>
  </conditionalFormatting>
  <conditionalFormatting sqref="A26 A12:A24 A28:A46">
    <cfRule type="expression" dxfId="31" priority="621">
      <formula>$N12="No cambia"</formula>
    </cfRule>
    <cfRule type="expression" dxfId="30" priority="622">
      <formula>$N12="Cambia"</formula>
    </cfRule>
  </conditionalFormatting>
  <conditionalFormatting sqref="N14 B12:C12 M31:M50 D46:D47 P12:P50 C13:C47 B13:B50 G12:G50">
    <cfRule type="expression" dxfId="29" priority="609">
      <formula>#REF!="No cambia"</formula>
    </cfRule>
    <cfRule type="expression" dxfId="28" priority="610">
      <formula>#REF!="Cambia"</formula>
    </cfRule>
  </conditionalFormatting>
  <conditionalFormatting sqref="N28">
    <cfRule type="expression" dxfId="27" priority="437">
      <formula>#REF!="No cambia"</formula>
    </cfRule>
    <cfRule type="expression" dxfId="26" priority="438">
      <formula>#REF!="Cambia"</formula>
    </cfRule>
  </conditionalFormatting>
  <conditionalFormatting sqref="A25">
    <cfRule type="expression" dxfId="25" priority="247">
      <formula>$N25="No cambia"</formula>
    </cfRule>
    <cfRule type="expression" dxfId="24" priority="248">
      <formula>$N25="Cambia"</formula>
    </cfRule>
  </conditionalFormatting>
  <conditionalFormatting sqref="N27">
    <cfRule type="expression" dxfId="23" priority="233">
      <formula>#REF!="No cambia"</formula>
    </cfRule>
    <cfRule type="expression" dxfId="22" priority="234">
      <formula>#REF!="Cambia"</formula>
    </cfRule>
  </conditionalFormatting>
  <conditionalFormatting sqref="A27">
    <cfRule type="expression" dxfId="21" priority="229">
      <formula>$N27="No cambia"</formula>
    </cfRule>
    <cfRule type="expression" dxfId="20" priority="230">
      <formula>$N27="Cambia"</formula>
    </cfRule>
  </conditionalFormatting>
  <conditionalFormatting sqref="N25">
    <cfRule type="expression" dxfId="19" priority="149">
      <formula>#REF!="No cambia"</formula>
    </cfRule>
    <cfRule type="expression" dxfId="18" priority="150">
      <formula>#REF!="Cambia"</formula>
    </cfRule>
  </conditionalFormatting>
  <conditionalFormatting sqref="N15:N17">
    <cfRule type="expression" dxfId="17" priority="147">
      <formula>#REF!="No cambia"</formula>
    </cfRule>
    <cfRule type="expression" dxfId="16" priority="148">
      <formula>#REF!="Cambia"</formula>
    </cfRule>
  </conditionalFormatting>
  <conditionalFormatting sqref="P12:P50">
    <cfRule type="expression" dxfId="15" priority="105">
      <formula>$P12="No cambia"</formula>
    </cfRule>
    <cfRule type="expression" dxfId="14" priority="106">
      <formula>$P12="Cambia"</formula>
    </cfRule>
  </conditionalFormatting>
  <conditionalFormatting sqref="K27:K37">
    <cfRule type="expression" dxfId="13" priority="87">
      <formula>#REF!="No cambia"</formula>
    </cfRule>
    <cfRule type="expression" dxfId="12" priority="88">
      <formula>#REF!="Cambia"</formula>
    </cfRule>
  </conditionalFormatting>
  <conditionalFormatting sqref="N38:N46 J38:K46 F40:F46 D38:D45">
    <cfRule type="expression" dxfId="11" priority="19">
      <formula>#REF!="No cambia"</formula>
    </cfRule>
    <cfRule type="expression" dxfId="10" priority="20">
      <formula>#REF!="Cambia"</formula>
    </cfRule>
  </conditionalFormatting>
  <conditionalFormatting sqref="C49">
    <cfRule type="expression" dxfId="9" priority="15">
      <formula>#REF!="No cambia"</formula>
    </cfRule>
    <cfRule type="expression" dxfId="8" priority="16">
      <formula>#REF!="Cambia"</formula>
    </cfRule>
  </conditionalFormatting>
  <conditionalFormatting sqref="D48:D50">
    <cfRule type="expression" dxfId="7" priority="13">
      <formula>#REF!="No cambia"</formula>
    </cfRule>
    <cfRule type="expression" dxfId="6" priority="14">
      <formula>#REF!="Cambia"</formula>
    </cfRule>
  </conditionalFormatting>
  <conditionalFormatting sqref="N47:N50 F47:F50 J47:K50">
    <cfRule type="expression" dxfId="5" priority="11">
      <formula>#REF!="No cambia"</formula>
    </cfRule>
    <cfRule type="expression" dxfId="4" priority="12">
      <formula>#REF!="Cambia"</formula>
    </cfRule>
  </conditionalFormatting>
  <conditionalFormatting sqref="C48">
    <cfRule type="expression" dxfId="3" priority="5">
      <formula>#REF!="No cambia"</formula>
    </cfRule>
    <cfRule type="expression" dxfId="2" priority="6">
      <formula>#REF!="Cambia"</formula>
    </cfRule>
  </conditionalFormatting>
  <conditionalFormatting sqref="C50">
    <cfRule type="expression" dxfId="1" priority="3">
      <formula>#REF!="No cambia"</formula>
    </cfRule>
    <cfRule type="expression" dxfId="0" priority="4">
      <formula>#REF!="Cambia"</formula>
    </cfRule>
  </conditionalFormatting>
  <pageMargins left="0.15748031496062992" right="0.15748031496062992" top="0.15748031496062992" bottom="0.15748031496062992" header="0.15748031496062992" footer="0.15748031496062992"/>
  <pageSetup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83971-845F-4430-BF61-47F7B5DB661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3:J15"/>
  <sheetViews>
    <sheetView workbookViewId="0">
      <selection activeCell="F19" sqref="F19"/>
    </sheetView>
  </sheetViews>
  <sheetFormatPr baseColWidth="10" defaultColWidth="9.140625" defaultRowHeight="15" x14ac:dyDescent="0.25"/>
  <cols>
    <col min="6" max="6" width="16" bestFit="1" customWidth="1"/>
  </cols>
  <sheetData>
    <row r="3" spans="6:10" x14ac:dyDescent="0.25">
      <c r="F3" s="19"/>
      <c r="G3" s="20" t="s">
        <v>17</v>
      </c>
      <c r="H3" s="20" t="s">
        <v>18</v>
      </c>
      <c r="I3" s="20" t="s">
        <v>19</v>
      </c>
      <c r="J3" s="20" t="s">
        <v>20</v>
      </c>
    </row>
    <row r="4" spans="6:10" x14ac:dyDescent="0.25">
      <c r="F4" s="21" t="s">
        <v>9</v>
      </c>
      <c r="G4" s="22">
        <v>7900</v>
      </c>
      <c r="H4" s="22">
        <v>9000</v>
      </c>
      <c r="I4" s="22">
        <v>9000</v>
      </c>
      <c r="J4" s="22">
        <v>10000</v>
      </c>
    </row>
    <row r="5" spans="6:10" x14ac:dyDescent="0.25">
      <c r="F5" s="21" t="s">
        <v>21</v>
      </c>
      <c r="G5" s="22">
        <v>9100</v>
      </c>
      <c r="H5" s="22">
        <v>10200</v>
      </c>
      <c r="I5" s="22">
        <v>10200</v>
      </c>
      <c r="J5" s="22">
        <v>12300</v>
      </c>
    </row>
    <row r="6" spans="6:10" x14ac:dyDescent="0.25">
      <c r="F6" s="21" t="s">
        <v>61</v>
      </c>
      <c r="G6" s="22">
        <v>10100</v>
      </c>
      <c r="H6" s="22">
        <v>11300</v>
      </c>
      <c r="I6" s="22">
        <v>11300</v>
      </c>
      <c r="J6" s="22">
        <v>13600</v>
      </c>
    </row>
    <row r="7" spans="6:10" x14ac:dyDescent="0.25">
      <c r="F7" s="21" t="s">
        <v>63</v>
      </c>
      <c r="G7" s="22">
        <v>10100</v>
      </c>
      <c r="H7" s="22">
        <v>11300</v>
      </c>
      <c r="I7" s="22">
        <v>11300</v>
      </c>
      <c r="J7" s="22">
        <v>13600</v>
      </c>
    </row>
    <row r="8" spans="6:10" x14ac:dyDescent="0.25">
      <c r="F8" s="21" t="s">
        <v>62</v>
      </c>
      <c r="G8" s="22">
        <v>9100</v>
      </c>
      <c r="H8" s="22">
        <v>10200</v>
      </c>
      <c r="I8" s="22">
        <v>10200</v>
      </c>
      <c r="J8" s="22">
        <v>12300</v>
      </c>
    </row>
    <row r="10" spans="6:10" x14ac:dyDescent="0.25">
      <c r="F10" s="19"/>
      <c r="G10" s="20" t="s">
        <v>17</v>
      </c>
      <c r="H10" s="20" t="s">
        <v>18</v>
      </c>
      <c r="I10" s="20" t="s">
        <v>19</v>
      </c>
      <c r="J10" s="20" t="s">
        <v>20</v>
      </c>
    </row>
    <row r="11" spans="6:10" x14ac:dyDescent="0.25">
      <c r="F11" s="21" t="s">
        <v>64</v>
      </c>
      <c r="G11" s="22">
        <f>+G4*1.21</f>
        <v>9559</v>
      </c>
      <c r="H11" s="22">
        <f t="shared" ref="H11:J11" si="0">+H4*1.21</f>
        <v>10890</v>
      </c>
      <c r="I11" s="22">
        <f t="shared" si="0"/>
        <v>10890</v>
      </c>
      <c r="J11" s="22">
        <f t="shared" si="0"/>
        <v>12100</v>
      </c>
    </row>
    <row r="12" spans="6:10" x14ac:dyDescent="0.25">
      <c r="F12" s="21" t="s">
        <v>21</v>
      </c>
      <c r="G12" s="22">
        <f t="shared" ref="G12:J12" si="1">+G5*1.21</f>
        <v>11011</v>
      </c>
      <c r="H12" s="22">
        <f t="shared" si="1"/>
        <v>12342</v>
      </c>
      <c r="I12" s="22">
        <f t="shared" si="1"/>
        <v>12342</v>
      </c>
      <c r="J12" s="22">
        <f t="shared" si="1"/>
        <v>14883</v>
      </c>
    </row>
    <row r="13" spans="6:10" x14ac:dyDescent="0.25">
      <c r="F13" s="21" t="s">
        <v>61</v>
      </c>
      <c r="G13" s="22">
        <f t="shared" ref="G13:J13" si="2">+G6*1.21</f>
        <v>12221</v>
      </c>
      <c r="H13" s="22">
        <f t="shared" si="2"/>
        <v>13673</v>
      </c>
      <c r="I13" s="22">
        <f t="shared" si="2"/>
        <v>13673</v>
      </c>
      <c r="J13" s="22">
        <f t="shared" si="2"/>
        <v>16456</v>
      </c>
    </row>
    <row r="14" spans="6:10" x14ac:dyDescent="0.25">
      <c r="F14" s="21" t="s">
        <v>63</v>
      </c>
      <c r="G14" s="22">
        <f>+G7*1.105</f>
        <v>11160.5</v>
      </c>
      <c r="H14" s="22">
        <f t="shared" ref="H14:J14" si="3">+H7*1.105</f>
        <v>12486.5</v>
      </c>
      <c r="I14" s="22">
        <f t="shared" si="3"/>
        <v>12486.5</v>
      </c>
      <c r="J14" s="22">
        <f t="shared" si="3"/>
        <v>15028</v>
      </c>
    </row>
    <row r="15" spans="6:10" x14ac:dyDescent="0.25">
      <c r="F15" s="21" t="s">
        <v>62</v>
      </c>
      <c r="G15" s="22">
        <f t="shared" ref="G15:J15" si="4">+G8*1.105</f>
        <v>10055.5</v>
      </c>
      <c r="H15" s="22">
        <f t="shared" si="4"/>
        <v>11271</v>
      </c>
      <c r="I15" s="22">
        <f t="shared" si="4"/>
        <v>11271</v>
      </c>
      <c r="J15" s="22">
        <f t="shared" si="4"/>
        <v>13591.5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Amigos y Referidos</vt:lpstr>
      <vt:lpstr>Hoja1</vt:lpstr>
      <vt:lpstr>Fletes</vt:lpstr>
      <vt:lpstr>'Amigos y Referidos'!Área_de_impresión</vt:lpstr>
    </vt:vector>
  </TitlesOfParts>
  <Company>GM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Cintya Alvarez</dc:creator>
  <cp:lastModifiedBy>Alfonso Quintana</cp:lastModifiedBy>
  <cp:lastPrinted>2018-05-07T13:19:13Z</cp:lastPrinted>
  <dcterms:created xsi:type="dcterms:W3CDTF">2016-09-02T16:53:37Z</dcterms:created>
  <dcterms:modified xsi:type="dcterms:W3CDTF">2020-06-12T12:11:39Z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