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arbuesf0laam01\DFS\Shared\BUCVESSN\VESP 2019\Lista de Precios\12. Diciembre\"/>
    </mc:Choice>
  </mc:AlternateContent>
  <xr:revisionPtr revIDLastSave="0" documentId="13_ncr:1_{E1066151-C6F2-4320-A5A1-AF937619A9CB}" xr6:coauthVersionLast="36" xr6:coauthVersionMax="36" xr10:uidLastSave="{00000000-0000-0000-0000-000000000000}"/>
  <bookViews>
    <workbookView xWindow="0" yWindow="0" windowWidth="19920" windowHeight="8925" xr2:uid="{00000000-000D-0000-FFFF-FFFF00000000}"/>
  </bookViews>
  <sheets>
    <sheet name="Acuerdos Agropecuarios" sheetId="5" r:id="rId1"/>
    <sheet name="Fletes" sheetId="6" r:id="rId2"/>
  </sheets>
  <definedNames>
    <definedName name="_xlnm.Print_Area" localSheetId="0">'Acuerdos Agropecuarios'!$A$2:$P$57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N54" i="5" l="1"/>
  <c r="F54" i="5"/>
  <c r="H54" i="5" s="1"/>
  <c r="J54" i="5" s="1"/>
  <c r="D54" i="5"/>
  <c r="I54" i="5" l="1"/>
  <c r="L54" i="5"/>
  <c r="O54" i="5" s="1"/>
  <c r="N37" i="5" l="1"/>
  <c r="N38" i="5"/>
  <c r="N39" i="5"/>
  <c r="F37" i="5"/>
  <c r="H37" i="5" s="1"/>
  <c r="J37" i="5" s="1"/>
  <c r="F38" i="5"/>
  <c r="H38" i="5" s="1"/>
  <c r="J38" i="5" s="1"/>
  <c r="F39" i="5"/>
  <c r="H39" i="5" s="1"/>
  <c r="J39" i="5" s="1"/>
  <c r="D37" i="5"/>
  <c r="D38" i="5"/>
  <c r="D39" i="5"/>
  <c r="F43" i="5"/>
  <c r="N15" i="5"/>
  <c r="F15" i="5"/>
  <c r="H15" i="5" s="1"/>
  <c r="J15" i="5" s="1"/>
  <c r="D15" i="5"/>
  <c r="I38" i="5" l="1"/>
  <c r="I39" i="5"/>
  <c r="I37" i="5"/>
  <c r="L37" i="5"/>
  <c r="O37" i="5" s="1"/>
  <c r="L39" i="5"/>
  <c r="O39" i="5" s="1"/>
  <c r="L38" i="5"/>
  <c r="O38" i="5" s="1"/>
  <c r="I15" i="5"/>
  <c r="L15" i="5"/>
  <c r="O15" i="5" s="1"/>
  <c r="F28" i="5"/>
  <c r="F21" i="5"/>
  <c r="F52" i="5" l="1"/>
  <c r="F51" i="5" l="1"/>
  <c r="N57" i="5" l="1"/>
  <c r="F57" i="5"/>
  <c r="H57" i="5" s="1"/>
  <c r="J57" i="5" s="1"/>
  <c r="D57" i="5"/>
  <c r="N56" i="5"/>
  <c r="F56" i="5"/>
  <c r="H56" i="5" s="1"/>
  <c r="J56" i="5" s="1"/>
  <c r="D56" i="5"/>
  <c r="I56" i="5" l="1"/>
  <c r="I57" i="5"/>
  <c r="L57" i="5"/>
  <c r="O57" i="5" s="1"/>
  <c r="L56" i="5"/>
  <c r="O56" i="5" s="1"/>
  <c r="F55" i="5"/>
  <c r="F53" i="5"/>
  <c r="F50" i="5"/>
  <c r="F49" i="5"/>
  <c r="F48" i="5"/>
  <c r="F47" i="5"/>
  <c r="F46" i="5"/>
  <c r="F45" i="5"/>
  <c r="F44" i="5"/>
  <c r="F41" i="5"/>
  <c r="F40" i="5"/>
  <c r="F36" i="5"/>
  <c r="F35" i="5"/>
  <c r="F34" i="5"/>
  <c r="F33" i="5"/>
  <c r="F32" i="5"/>
  <c r="F31" i="5"/>
  <c r="F30" i="5"/>
  <c r="F29" i="5"/>
  <c r="H28" i="5"/>
  <c r="J28" i="5" s="1"/>
  <c r="F27" i="5"/>
  <c r="F26" i="5"/>
  <c r="F25" i="5"/>
  <c r="F24" i="5"/>
  <c r="F23" i="5"/>
  <c r="F22" i="5"/>
  <c r="F20" i="5"/>
  <c r="F19" i="5"/>
  <c r="F18" i="5"/>
  <c r="F17" i="5"/>
  <c r="F16" i="5"/>
  <c r="F14" i="5"/>
  <c r="F13" i="5"/>
  <c r="F12" i="5"/>
  <c r="N28" i="5"/>
  <c r="D28" i="5"/>
  <c r="I28" i="5" l="1"/>
  <c r="L28" i="5"/>
  <c r="O28" i="5" s="1"/>
  <c r="N13" i="5" l="1"/>
  <c r="D21" i="5" l="1"/>
  <c r="H21" i="5"/>
  <c r="J21" i="5" s="1"/>
  <c r="N21" i="5"/>
  <c r="D22" i="5"/>
  <c r="H22" i="5"/>
  <c r="J22" i="5" s="1"/>
  <c r="N22" i="5"/>
  <c r="D23" i="5"/>
  <c r="H23" i="5"/>
  <c r="J23" i="5" s="1"/>
  <c r="N23" i="5"/>
  <c r="H41" i="5"/>
  <c r="J41" i="5" s="1"/>
  <c r="H40" i="5"/>
  <c r="J40" i="5" s="1"/>
  <c r="H32" i="5"/>
  <c r="J32" i="5" s="1"/>
  <c r="H31" i="5"/>
  <c r="J31" i="5" s="1"/>
  <c r="H30" i="5"/>
  <c r="J30" i="5" s="1"/>
  <c r="H29" i="5"/>
  <c r="J29" i="5" s="1"/>
  <c r="H27" i="5"/>
  <c r="J27" i="5" s="1"/>
  <c r="H26" i="5"/>
  <c r="J26" i="5" s="1"/>
  <c r="H25" i="5"/>
  <c r="J25" i="5" s="1"/>
  <c r="H24" i="5"/>
  <c r="J24" i="5" s="1"/>
  <c r="H55" i="5"/>
  <c r="J55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I21" i="5" l="1"/>
  <c r="I22" i="5"/>
  <c r="I23" i="5"/>
  <c r="L23" i="5"/>
  <c r="O23" i="5" s="1"/>
  <c r="L22" i="5"/>
  <c r="O22" i="5" s="1"/>
  <c r="L21" i="5"/>
  <c r="O21" i="5" s="1"/>
  <c r="N16" i="5" l="1"/>
  <c r="N14" i="5"/>
  <c r="N24" i="5"/>
  <c r="D53" i="5" l="1"/>
  <c r="I53" i="5" s="1"/>
  <c r="D52" i="5"/>
  <c r="I52" i="5" s="1"/>
  <c r="D51" i="5"/>
  <c r="I51" i="5" s="1"/>
  <c r="D50" i="5"/>
  <c r="I50" i="5" s="1"/>
  <c r="D49" i="5"/>
  <c r="I49" i="5" s="1"/>
  <c r="D48" i="5"/>
  <c r="I48" i="5" s="1"/>
  <c r="D47" i="5"/>
  <c r="I47" i="5" s="1"/>
  <c r="D46" i="5"/>
  <c r="I46" i="5" s="1"/>
  <c r="D45" i="5"/>
  <c r="I45" i="5" s="1"/>
  <c r="D44" i="5"/>
  <c r="I44" i="5" s="1"/>
  <c r="D43" i="5"/>
  <c r="I43" i="5" s="1"/>
  <c r="D42" i="5"/>
  <c r="I42" i="5" s="1"/>
  <c r="D55" i="5"/>
  <c r="I55" i="5" s="1"/>
  <c r="D41" i="5"/>
  <c r="I41" i="5" s="1"/>
  <c r="D40" i="5"/>
  <c r="I40" i="5" s="1"/>
  <c r="D36" i="5"/>
  <c r="D35" i="5"/>
  <c r="D34" i="5"/>
  <c r="D33" i="5"/>
  <c r="D32" i="5"/>
  <c r="I32" i="5" s="1"/>
  <c r="D31" i="5"/>
  <c r="I31" i="5" s="1"/>
  <c r="D30" i="5"/>
  <c r="I30" i="5" s="1"/>
  <c r="D29" i="5"/>
  <c r="I29" i="5" s="1"/>
  <c r="D27" i="5"/>
  <c r="I27" i="5" s="1"/>
  <c r="D26" i="5"/>
  <c r="I26" i="5" s="1"/>
  <c r="D25" i="5"/>
  <c r="I25" i="5" s="1"/>
  <c r="D24" i="5"/>
  <c r="I24" i="5" s="1"/>
  <c r="D20" i="5"/>
  <c r="D19" i="5"/>
  <c r="D18" i="5"/>
  <c r="D17" i="5"/>
  <c r="D16" i="5"/>
  <c r="D14" i="5"/>
  <c r="D13" i="5"/>
  <c r="D12" i="5"/>
  <c r="N42" i="5" l="1"/>
  <c r="N46" i="5"/>
  <c r="N36" i="5"/>
  <c r="N40" i="5"/>
  <c r="N41" i="5"/>
  <c r="N43" i="5"/>
  <c r="N44" i="5"/>
  <c r="N45" i="5"/>
  <c r="N47" i="5"/>
  <c r="N48" i="5"/>
  <c r="N49" i="5"/>
  <c r="N50" i="5"/>
  <c r="N51" i="5"/>
  <c r="N52" i="5"/>
  <c r="N53" i="5"/>
  <c r="N55" i="5"/>
  <c r="H36" i="5"/>
  <c r="J36" i="5" s="1"/>
  <c r="I36" i="5" s="1"/>
  <c r="H12" i="5"/>
  <c r="J12" i="5" s="1"/>
  <c r="I12" i="5" s="1"/>
  <c r="H13" i="5"/>
  <c r="J13" i="5" s="1"/>
  <c r="I13" i="5" s="1"/>
  <c r="H14" i="5"/>
  <c r="J14" i="5" s="1"/>
  <c r="I14" i="5" s="1"/>
  <c r="H16" i="5"/>
  <c r="J16" i="5" s="1"/>
  <c r="I16" i="5" s="1"/>
  <c r="H17" i="5"/>
  <c r="J17" i="5" s="1"/>
  <c r="I17" i="5" s="1"/>
  <c r="H18" i="5"/>
  <c r="J18" i="5" s="1"/>
  <c r="I18" i="5" s="1"/>
  <c r="H19" i="5"/>
  <c r="J19" i="5" s="1"/>
  <c r="I19" i="5" s="1"/>
  <c r="H20" i="5"/>
  <c r="J20" i="5" s="1"/>
  <c r="I20" i="5" s="1"/>
  <c r="H33" i="5"/>
  <c r="J33" i="5" s="1"/>
  <c r="I33" i="5" s="1"/>
  <c r="H34" i="5"/>
  <c r="J34" i="5" s="1"/>
  <c r="I34" i="5" s="1"/>
  <c r="H35" i="5"/>
  <c r="J35" i="5" s="1"/>
  <c r="I35" i="5" s="1"/>
  <c r="L40" i="5" l="1"/>
  <c r="O40" i="5" s="1"/>
  <c r="L47" i="5"/>
  <c r="O47" i="5" s="1"/>
  <c r="L52" i="5"/>
  <c r="O52" i="5" s="1"/>
  <c r="L49" i="5"/>
  <c r="O49" i="5" s="1"/>
  <c r="L44" i="5"/>
  <c r="O44" i="5" s="1"/>
  <c r="L53" i="5"/>
  <c r="O53" i="5" s="1"/>
  <c r="L50" i="5"/>
  <c r="O50" i="5" s="1"/>
  <c r="L41" i="5"/>
  <c r="O41" i="5" s="1"/>
  <c r="L45" i="5"/>
  <c r="O45" i="5" s="1"/>
  <c r="L48" i="5" l="1"/>
  <c r="O48" i="5" s="1"/>
  <c r="L51" i="5"/>
  <c r="O51" i="5" s="1"/>
  <c r="L55" i="5"/>
  <c r="O55" i="5" s="1"/>
  <c r="L36" i="5"/>
  <c r="O36" i="5" s="1"/>
  <c r="L43" i="5"/>
  <c r="O43" i="5" s="1"/>
  <c r="L46" i="5"/>
  <c r="O46" i="5" s="1"/>
  <c r="L42" i="5" l="1"/>
  <c r="O42" i="5" s="1"/>
  <c r="N33" i="5"/>
  <c r="L33" i="5" l="1"/>
  <c r="O33" i="5" s="1"/>
  <c r="N29" i="5" l="1"/>
  <c r="L24" i="5" l="1"/>
  <c r="O24" i="5" s="1"/>
  <c r="L29" i="5"/>
  <c r="O29" i="5" s="1"/>
  <c r="L14" i="5"/>
  <c r="O14" i="5" s="1"/>
  <c r="N30" i="5" l="1"/>
  <c r="L30" i="5" l="1"/>
  <c r="O30" i="5" s="1"/>
  <c r="N34" i="5"/>
  <c r="L34" i="5" l="1"/>
  <c r="O34" i="5" s="1"/>
  <c r="N35" i="5" l="1"/>
  <c r="N32" i="5"/>
  <c r="N31" i="5"/>
  <c r="N27" i="5"/>
  <c r="N26" i="5"/>
  <c r="N25" i="5"/>
  <c r="N20" i="5"/>
  <c r="N19" i="5"/>
  <c r="N18" i="5"/>
  <c r="N17" i="5"/>
  <c r="N12" i="5"/>
  <c r="L35" i="5" l="1"/>
  <c r="O35" i="5" s="1"/>
  <c r="L26" i="5"/>
  <c r="O26" i="5" s="1"/>
  <c r="L27" i="5"/>
  <c r="O27" i="5" s="1"/>
  <c r="L31" i="5"/>
  <c r="O31" i="5" s="1"/>
  <c r="L12" i="5" l="1"/>
  <c r="O12" i="5" s="1"/>
  <c r="L18" i="5" l="1"/>
  <c r="O18" i="5" s="1"/>
  <c r="L25" i="5"/>
  <c r="O25" i="5" s="1"/>
  <c r="L32" i="5"/>
  <c r="O32" i="5" s="1"/>
  <c r="L16" i="5"/>
  <c r="O16" i="5" s="1"/>
  <c r="L20" i="5"/>
  <c r="O20" i="5" s="1"/>
  <c r="L17" i="5"/>
  <c r="O17" i="5" s="1"/>
  <c r="L13" i="5"/>
  <c r="O13" i="5" s="1"/>
  <c r="L19" i="5"/>
  <c r="O19" i="5" s="1"/>
</calcChain>
</file>

<file path=xl/sharedStrings.xml><?xml version="1.0" encoding="utf-8"?>
<sst xmlns="http://schemas.openxmlformats.org/spreadsheetml/2006/main" count="168" uniqueCount="84">
  <si>
    <t>FACTURA GM</t>
  </si>
  <si>
    <t>FACTURA DEALER</t>
  </si>
  <si>
    <t>MODELO</t>
  </si>
  <si>
    <t>VERSIÓN</t>
  </si>
  <si>
    <t>TOTAL</t>
  </si>
  <si>
    <t>Disponibilidad</t>
  </si>
  <si>
    <t>FLETE (ZONA MÁS CERCANA)</t>
  </si>
  <si>
    <t>PRECIO PUBLICO NETO</t>
  </si>
  <si>
    <t>PRECIO VTAS CORP NETO</t>
  </si>
  <si>
    <t xml:space="preserve">BONIFICACIÓN </t>
  </si>
  <si>
    <t>COBALT</t>
  </si>
  <si>
    <t>CRUZE</t>
  </si>
  <si>
    <t>MONTANA</t>
  </si>
  <si>
    <t>S10</t>
  </si>
  <si>
    <t>ONIX</t>
  </si>
  <si>
    <t>PRISMA</t>
  </si>
  <si>
    <t>FACTURA
 GM</t>
  </si>
  <si>
    <t>FORM.</t>
  </si>
  <si>
    <r>
      <t xml:space="preserve">PRECIO VTAS CORP </t>
    </r>
    <r>
      <rPr>
        <b/>
        <u/>
        <sz val="10"/>
        <color theme="1"/>
        <rFont val="Calibri"/>
        <family val="2"/>
        <scheme val="minor"/>
      </rPr>
      <t>CON IVA</t>
    </r>
    <r>
      <rPr>
        <b/>
        <sz val="10"/>
        <color theme="1"/>
        <rFont val="Calibri"/>
        <family val="2"/>
        <scheme val="minor"/>
      </rPr>
      <t xml:space="preserve"> e Imp interno</t>
    </r>
  </si>
  <si>
    <t>TRAILBLAZER</t>
  </si>
  <si>
    <t>PRISMA 4P 1.4 N LTZ A/T</t>
  </si>
  <si>
    <t>ONIX 5P 1.4 N LT M/T</t>
  </si>
  <si>
    <t>ONIX 5P 1.4 N LTZ M/T</t>
  </si>
  <si>
    <t>ONIX 5P 1.4 N LTZ A/T</t>
  </si>
  <si>
    <t>CRUZE 5P 1.4 TURBO LT MT</t>
  </si>
  <si>
    <t>CRUZE 5P 1.4 TURBO LTZ MT</t>
  </si>
  <si>
    <t>CRUZE 5P 1.4 TURBO LTZ AT</t>
  </si>
  <si>
    <t>CRUZE 5P 1.4 TURBO LTZ AT +</t>
  </si>
  <si>
    <t>CRUZE 4P 1.4 TURBO LT MT</t>
  </si>
  <si>
    <t>CRUZE 4P 1.4 TURBO LTZ MT</t>
  </si>
  <si>
    <t>CRUZE 4P 1.4 TURBO LTZ AT</t>
  </si>
  <si>
    <t>CRUZE 4P 1.4 TURBO LTZ AT +</t>
  </si>
  <si>
    <t>MONTANA 1.8 LS AA+DIR</t>
  </si>
  <si>
    <t>S10 CD 2.8 TD 4X4 LTZ AT</t>
  </si>
  <si>
    <t>PRISMA 4P 1.4 N LT M/T</t>
  </si>
  <si>
    <t>PRISMA 4P 1.4 N LTZ M/T</t>
  </si>
  <si>
    <t>COBALT LTZ 1.8N AT</t>
  </si>
  <si>
    <t>CENTRO</t>
  </si>
  <si>
    <t>OESTE</t>
  </si>
  <si>
    <t>NORTE</t>
  </si>
  <si>
    <t>SUR</t>
  </si>
  <si>
    <t>RESTO</t>
  </si>
  <si>
    <t>MONTANA &amp; S10</t>
  </si>
  <si>
    <t>COBALT LTZ 1.8N MT</t>
  </si>
  <si>
    <t>ONIX JOY 5P 1.4 N LS MT +</t>
  </si>
  <si>
    <t>PRISMA JOY 4P 1.4 N LS MT +</t>
  </si>
  <si>
    <t xml:space="preserve">COBALT LT 1.8N MT </t>
  </si>
  <si>
    <t>MONTANA 1.8 LS PACK</t>
  </si>
  <si>
    <t>S10 CD 2.8TD 4X4 HC MT</t>
  </si>
  <si>
    <t>TRACKER</t>
  </si>
  <si>
    <t>PRECIO PUBLICO C/Iva</t>
  </si>
  <si>
    <t>TOTAL NETO</t>
  </si>
  <si>
    <t>0-30 Días</t>
  </si>
  <si>
    <t>Nueva SPIN</t>
  </si>
  <si>
    <t>SPIN 1.8 N LT MT</t>
  </si>
  <si>
    <t>SPIN 1.8 N LTZ MT</t>
  </si>
  <si>
    <t>SPIN 1.8 N LTZ MT 7 A</t>
  </si>
  <si>
    <t>SPIN 1.8 N LTZ AT 7 A</t>
  </si>
  <si>
    <t>S10 CS 2.8 TD 4X2 LS MT</t>
  </si>
  <si>
    <t>S10 CS 2.8 TD 4X4 LS MT</t>
  </si>
  <si>
    <t>S10 CD 2.8 TD 4X2 LS MT</t>
  </si>
  <si>
    <t>S10 CD 2.8 TD 4X4 LS MT</t>
  </si>
  <si>
    <t>S10 CD 2.8 TD 4X2 LT MT</t>
  </si>
  <si>
    <t>S10 CD 2.8 TD 4X4 LT MT</t>
  </si>
  <si>
    <t>CRUZE 4P 1.4 TURBO LS MT</t>
  </si>
  <si>
    <t>No Disponible</t>
  </si>
  <si>
    <t>Descuento</t>
  </si>
  <si>
    <t>Adicional</t>
  </si>
  <si>
    <t>EQUINOX 1.5 TURBO FWD</t>
  </si>
  <si>
    <t>EQUINOX 1.5 TURBO PREMIER AWD</t>
  </si>
  <si>
    <t>EQUINOX</t>
  </si>
  <si>
    <t>TRACKER FWD PREMIER MT</t>
  </si>
  <si>
    <t>TRACKER AWD PREMIER+ AT</t>
  </si>
  <si>
    <t>S10 CD 2.8 TD 4X2 LTZ MT</t>
  </si>
  <si>
    <t>S10 CD 2.8 TD 4X4 HC AT</t>
  </si>
  <si>
    <t>TRAILBLAZER 2.8 4X4 LTZ AT</t>
  </si>
  <si>
    <t>ONIX 5P 1.4 N ACTIV</t>
  </si>
  <si>
    <t>SPIN ACTIV 1.8N LTZ MT</t>
  </si>
  <si>
    <t>SPIN ACTIV 1.8N LTZ AT</t>
  </si>
  <si>
    <t>SPIN ACTIV 1.8 N LTZ AT 7 A</t>
  </si>
  <si>
    <t xml:space="preserve">        LISTA ACUERDOS AGROPECUARIOS CHEVROLET 2019</t>
  </si>
  <si>
    <t>Descuento Acuerdos</t>
  </si>
  <si>
    <t>Consultar GD</t>
  </si>
  <si>
    <t>VIGENCIA 2/12 hasta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</si>
</sst>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$&quot;\ * #,##0.00_ ;_ &quot;$&quot;\ * \-#,##0.00_ ;_ &quot;$&quot;\ * &quot;-&quot;??_ ;_ @_ "/>
    <numFmt numFmtId="165" formatCode="#,##0_ ;\-#,##0\ "/>
    <numFmt numFmtId="166" formatCode="_ &quot;$&quot;\ * #,##0_ ;_ &quot;$&quot;\ * \-#,##0_ ;_ &quot;$&quot;\ * &quot;-&quot;??_ ;_ @_ "/>
    <numFmt numFmtId="167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5" fontId="8" fillId="3" borderId="14" xfId="1" applyNumberFormat="1" applyFont="1" applyFill="1" applyBorder="1" applyAlignment="1" applyProtection="1">
      <alignment horizontal="center" vertical="center"/>
    </xf>
    <xf numFmtId="3" fontId="8" fillId="3" borderId="14" xfId="0" applyNumberFormat="1" applyFont="1" applyFill="1" applyBorder="1" applyAlignment="1">
      <alignment horizontal="center"/>
    </xf>
    <xf numFmtId="3" fontId="2" fillId="8" borderId="14" xfId="0" applyNumberFormat="1" applyFont="1" applyFill="1" applyBorder="1" applyAlignment="1">
      <alignment horizontal="center"/>
    </xf>
    <xf numFmtId="3" fontId="2" fillId="6" borderId="15" xfId="0" applyNumberFormat="1" applyFont="1" applyFill="1" applyBorder="1" applyAlignment="1">
      <alignment horizontal="center"/>
    </xf>
    <xf numFmtId="3" fontId="9" fillId="8" borderId="14" xfId="1" applyNumberFormat="1" applyFont="1" applyFill="1" applyBorder="1" applyAlignment="1" applyProtection="1">
      <alignment horizontal="center" vertical="center"/>
    </xf>
    <xf numFmtId="3" fontId="9" fillId="9" borderId="14" xfId="1" applyNumberFormat="1" applyFont="1" applyFill="1" applyBorder="1" applyAlignment="1" applyProtection="1">
      <alignment horizontal="center" vertical="center"/>
    </xf>
    <xf numFmtId="166" fontId="10" fillId="10" borderId="14" xfId="1" applyNumberFormat="1" applyFont="1" applyFill="1" applyBorder="1" applyAlignment="1" applyProtection="1">
      <alignment horizontal="center" vertical="center"/>
    </xf>
    <xf numFmtId="0" fontId="0" fillId="10" borderId="1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" fontId="8" fillId="0" borderId="14" xfId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0" fillId="3" borderId="22" xfId="0" applyFill="1" applyBorder="1"/>
    <xf numFmtId="0" fontId="0" fillId="3" borderId="25" xfId="0" applyFill="1" applyBorder="1"/>
    <xf numFmtId="0" fontId="0" fillId="0" borderId="14" xfId="0" applyBorder="1"/>
    <xf numFmtId="0" fontId="0" fillId="11" borderId="14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167" fontId="0" fillId="0" borderId="14" xfId="3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9" fillId="12" borderId="1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9" fontId="0" fillId="0" borderId="26" xfId="0" applyNumberFormat="1" applyBorder="1"/>
    <xf numFmtId="0" fontId="0" fillId="0" borderId="25" xfId="0" applyBorder="1"/>
    <xf numFmtId="9" fontId="0" fillId="0" borderId="27" xfId="0" applyNumberFormat="1" applyBorder="1"/>
    <xf numFmtId="0" fontId="11" fillId="3" borderId="0" xfId="0" applyFont="1" applyFill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3000000}"/>
  </cellStyles>
  <dxfs count="30"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7"/>
  <sheetViews>
    <sheetView showGridLines="0" tabSelected="1" view="pageBreakPreview" topLeftCell="A2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12.28515625" style="21" customWidth="1"/>
    <col min="2" max="2" width="30.85546875" style="1" bestFit="1" customWidth="1"/>
    <col min="3" max="3" width="12.28515625" style="1" hidden="1" customWidth="1"/>
    <col min="4" max="4" width="12.28515625" style="1" customWidth="1"/>
    <col min="5" max="5" width="2.140625" style="1" customWidth="1"/>
    <col min="6" max="6" width="11.5703125" style="1" hidden="1" customWidth="1"/>
    <col min="7" max="7" width="12.7109375" style="1" hidden="1" customWidth="1"/>
    <col min="8" max="8" width="12.42578125" style="1" hidden="1" customWidth="1"/>
    <col min="9" max="9" width="15.7109375" style="1" customWidth="1"/>
    <col min="10" max="10" width="13" style="1" customWidth="1"/>
    <col min="11" max="11" width="10.28515625" style="1" customWidth="1"/>
    <col min="12" max="12" width="12.7109375" style="1" customWidth="1"/>
    <col min="13" max="13" width="11.85546875" style="1" customWidth="1"/>
    <col min="14" max="14" width="10.7109375" style="1" customWidth="1"/>
    <col min="15" max="15" width="14.7109375" style="1" customWidth="1"/>
    <col min="16" max="16" width="14.5703125" customWidth="1"/>
    <col min="17" max="17" width="9.140625" customWidth="1"/>
    <col min="18" max="19" width="9.140625" style="18" customWidth="1"/>
    <col min="20" max="21" width="9.140625" style="18" hidden="1" customWidth="1"/>
    <col min="22" max="25" width="9.140625" style="18" customWidth="1"/>
  </cols>
  <sheetData>
    <row r="1" spans="1:23" ht="12.75" hidden="1" customHeight="1" x14ac:dyDescent="0.25">
      <c r="J1" s="52" t="s">
        <v>0</v>
      </c>
      <c r="K1" s="52"/>
      <c r="L1" s="52"/>
      <c r="M1" s="53" t="s">
        <v>1</v>
      </c>
      <c r="N1" s="54"/>
    </row>
    <row r="2" spans="1:23" ht="12.75" customHeight="1" thickBot="1" x14ac:dyDescent="0.3">
      <c r="A2" s="2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4"/>
      <c r="N2" s="4"/>
    </row>
    <row r="3" spans="1:23" ht="12.75" customHeight="1" x14ac:dyDescent="0.25">
      <c r="A3" s="55" t="s">
        <v>80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24"/>
    </row>
    <row r="4" spans="1:23" ht="12.75" customHeight="1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25"/>
    </row>
    <row r="5" spans="1:23" ht="12.75" customHeight="1" thickBot="1" x14ac:dyDescent="0.3">
      <c r="A5" s="23"/>
      <c r="B5" s="4"/>
      <c r="C5" s="2"/>
      <c r="D5" s="2"/>
      <c r="E5" s="2"/>
      <c r="G5" s="2"/>
      <c r="H5" s="2"/>
      <c r="I5" s="2"/>
    </row>
    <row r="6" spans="1:23" ht="12.75" customHeight="1" x14ac:dyDescent="0.25">
      <c r="A6" s="59" t="s">
        <v>2</v>
      </c>
      <c r="B6" s="59" t="s">
        <v>3</v>
      </c>
      <c r="C6" s="30"/>
      <c r="D6" s="39" t="s">
        <v>83</v>
      </c>
      <c r="E6" s="30"/>
      <c r="G6" s="5"/>
      <c r="H6" s="5"/>
      <c r="I6" s="5"/>
      <c r="J6" s="62" t="s">
        <v>0</v>
      </c>
      <c r="K6" s="63"/>
      <c r="L6" s="64"/>
      <c r="M6" s="65" t="s">
        <v>1</v>
      </c>
      <c r="N6" s="66"/>
      <c r="O6" s="67" t="s">
        <v>4</v>
      </c>
      <c r="P6" s="40" t="s">
        <v>5</v>
      </c>
    </row>
    <row r="7" spans="1:23" ht="12.75" customHeight="1" x14ac:dyDescent="0.25">
      <c r="A7" s="60"/>
      <c r="B7" s="60"/>
      <c r="C7" s="5"/>
      <c r="D7" s="5"/>
      <c r="E7" s="5"/>
      <c r="F7" s="5"/>
      <c r="G7" s="5"/>
      <c r="H7" s="5"/>
      <c r="J7" s="43" t="s">
        <v>18</v>
      </c>
      <c r="K7" s="43" t="s">
        <v>6</v>
      </c>
      <c r="L7" s="43" t="s">
        <v>16</v>
      </c>
      <c r="M7" s="46" t="s">
        <v>17</v>
      </c>
      <c r="N7" s="49" t="s">
        <v>1</v>
      </c>
      <c r="O7" s="68"/>
      <c r="P7" s="41"/>
    </row>
    <row r="8" spans="1:23" ht="12.75" customHeight="1" x14ac:dyDescent="0.25">
      <c r="A8" s="60"/>
      <c r="B8" s="60"/>
      <c r="C8" s="70" t="s">
        <v>7</v>
      </c>
      <c r="D8" s="70" t="s">
        <v>50</v>
      </c>
      <c r="E8" s="5"/>
      <c r="F8" s="59" t="s">
        <v>8</v>
      </c>
      <c r="G8" s="59" t="s">
        <v>9</v>
      </c>
      <c r="H8" s="59" t="s">
        <v>51</v>
      </c>
      <c r="I8" s="73" t="s">
        <v>81</v>
      </c>
      <c r="J8" s="44"/>
      <c r="K8" s="44"/>
      <c r="L8" s="44"/>
      <c r="M8" s="47"/>
      <c r="N8" s="50"/>
      <c r="O8" s="68"/>
      <c r="P8" s="41"/>
    </row>
    <row r="9" spans="1:23" ht="12.75" customHeight="1" thickBot="1" x14ac:dyDescent="0.3">
      <c r="A9" s="60"/>
      <c r="B9" s="60"/>
      <c r="C9" s="71"/>
      <c r="D9" s="71"/>
      <c r="E9" s="5"/>
      <c r="F9" s="60"/>
      <c r="G9" s="60"/>
      <c r="H9" s="60"/>
      <c r="I9" s="74"/>
      <c r="J9" s="44"/>
      <c r="K9" s="44"/>
      <c r="L9" s="44"/>
      <c r="M9" s="47"/>
      <c r="N9" s="50"/>
      <c r="O9" s="68"/>
      <c r="P9" s="41"/>
    </row>
    <row r="10" spans="1:23" ht="15.75" thickBot="1" x14ac:dyDescent="0.3">
      <c r="A10" s="61"/>
      <c r="B10" s="61"/>
      <c r="C10" s="72"/>
      <c r="D10" s="72"/>
      <c r="E10" s="5"/>
      <c r="F10" s="61"/>
      <c r="G10" s="61"/>
      <c r="H10" s="61"/>
      <c r="I10" s="75"/>
      <c r="J10" s="45"/>
      <c r="K10" s="45"/>
      <c r="L10" s="45"/>
      <c r="M10" s="48"/>
      <c r="N10" s="51"/>
      <c r="O10" s="69"/>
      <c r="P10" s="42"/>
      <c r="T10" s="32" t="s">
        <v>66</v>
      </c>
      <c r="U10" s="33" t="s">
        <v>67</v>
      </c>
      <c r="W10" s="19"/>
    </row>
    <row r="11" spans="1:23" ht="7.5" customHeight="1" thickBot="1" x14ac:dyDescent="0.3">
      <c r="A11" s="6"/>
      <c r="B11" s="6"/>
      <c r="C11" s="7"/>
      <c r="D11" s="7"/>
      <c r="E11" s="5"/>
      <c r="F11" s="7"/>
      <c r="G11" s="7"/>
      <c r="H11" s="7"/>
      <c r="I11" s="7"/>
      <c r="J11" s="8"/>
      <c r="K11" s="8"/>
      <c r="L11" s="8"/>
      <c r="M11" s="6"/>
      <c r="N11" s="6"/>
      <c r="O11" s="9"/>
      <c r="T11" s="34"/>
      <c r="U11" s="35"/>
    </row>
    <row r="12" spans="1:23" ht="15.75" thickBot="1" x14ac:dyDescent="0.3">
      <c r="A12" s="17" t="s">
        <v>14</v>
      </c>
      <c r="B12" s="16" t="s">
        <v>44</v>
      </c>
      <c r="C12" s="20">
        <v>757768.6</v>
      </c>
      <c r="D12" s="20">
        <f t="shared" ref="D12:D55" si="0">+C12*1.21</f>
        <v>916900.00599999994</v>
      </c>
      <c r="E12" s="5"/>
      <c r="F12" s="10">
        <f>+C12*(1-(T12+U12))</f>
        <v>681991.74</v>
      </c>
      <c r="G12" s="20">
        <v>70037</v>
      </c>
      <c r="H12" s="11">
        <f t="shared" ref="H12:H55" si="1">+F12-G12</f>
        <v>611954.74</v>
      </c>
      <c r="I12" s="31">
        <f t="shared" ref="I12:I55" si="2">+D12-J12</f>
        <v>176434.77059999993</v>
      </c>
      <c r="J12" s="14">
        <f t="shared" ref="J12:J55" si="3">+H12*1.21</f>
        <v>740465.23540000001</v>
      </c>
      <c r="K12" s="14">
        <v>7938</v>
      </c>
      <c r="L12" s="12">
        <f t="shared" ref="L12:L35" si="4">SUM(J12:K12)</f>
        <v>748403.23540000001</v>
      </c>
      <c r="M12" s="15">
        <v>3235</v>
      </c>
      <c r="N12" s="15">
        <f t="shared" ref="N12:N35" si="5">SUM(M12:M12)</f>
        <v>3235</v>
      </c>
      <c r="O12" s="13">
        <f t="shared" ref="O12:O35" si="6">+L12+N12</f>
        <v>751638.23540000001</v>
      </c>
      <c r="P12" s="20" t="s">
        <v>65</v>
      </c>
      <c r="T12" s="36">
        <v>0.1</v>
      </c>
      <c r="U12" s="38">
        <v>0</v>
      </c>
    </row>
    <row r="13" spans="1:23" ht="15.75" thickBot="1" x14ac:dyDescent="0.3">
      <c r="A13" s="17" t="s">
        <v>14</v>
      </c>
      <c r="B13" s="16" t="s">
        <v>21</v>
      </c>
      <c r="C13" s="20">
        <v>880909.09</v>
      </c>
      <c r="D13" s="20">
        <f t="shared" si="0"/>
        <v>1065899.9989</v>
      </c>
      <c r="E13" s="5"/>
      <c r="F13" s="10">
        <f t="shared" ref="F13:F55" si="7">+C13*(1-(T13+U13))</f>
        <v>792818.18099999998</v>
      </c>
      <c r="G13" s="20">
        <v>82120</v>
      </c>
      <c r="H13" s="11">
        <f t="shared" si="1"/>
        <v>710698.18099999998</v>
      </c>
      <c r="I13" s="31">
        <f t="shared" si="2"/>
        <v>205955.19989000005</v>
      </c>
      <c r="J13" s="14">
        <f t="shared" si="3"/>
        <v>859944.79900999996</v>
      </c>
      <c r="K13" s="14">
        <v>7938</v>
      </c>
      <c r="L13" s="12">
        <f t="shared" si="4"/>
        <v>867882.79900999996</v>
      </c>
      <c r="M13" s="15">
        <v>3235</v>
      </c>
      <c r="N13" s="15">
        <f>SUM(M13:M13)</f>
        <v>3235</v>
      </c>
      <c r="O13" s="13">
        <f t="shared" si="6"/>
        <v>871117.79900999996</v>
      </c>
      <c r="P13" s="20" t="s">
        <v>65</v>
      </c>
      <c r="T13" s="36">
        <v>0.1</v>
      </c>
      <c r="U13" s="35"/>
    </row>
    <row r="14" spans="1:23" ht="15.75" thickBot="1" x14ac:dyDescent="0.3">
      <c r="A14" s="17" t="s">
        <v>14</v>
      </c>
      <c r="B14" s="16" t="s">
        <v>22</v>
      </c>
      <c r="C14" s="20">
        <v>961900.83</v>
      </c>
      <c r="D14" s="20">
        <f t="shared" si="0"/>
        <v>1163900.0042999999</v>
      </c>
      <c r="E14" s="5"/>
      <c r="F14" s="10">
        <f t="shared" si="7"/>
        <v>865710.74699999997</v>
      </c>
      <c r="G14" s="20">
        <v>74884</v>
      </c>
      <c r="H14" s="11">
        <f t="shared" si="1"/>
        <v>790826.74699999997</v>
      </c>
      <c r="I14" s="31">
        <f>+D14-J14</f>
        <v>206999.64043000003</v>
      </c>
      <c r="J14" s="14">
        <f t="shared" si="3"/>
        <v>956900.36386999988</v>
      </c>
      <c r="K14" s="14">
        <v>7938</v>
      </c>
      <c r="L14" s="12">
        <f t="shared" si="4"/>
        <v>964838.36386999988</v>
      </c>
      <c r="M14" s="15">
        <v>3235</v>
      </c>
      <c r="N14" s="15">
        <f t="shared" si="5"/>
        <v>3235</v>
      </c>
      <c r="O14" s="13">
        <f t="shared" si="6"/>
        <v>968073.36386999988</v>
      </c>
      <c r="P14" s="20" t="s">
        <v>65</v>
      </c>
      <c r="T14" s="36">
        <v>0.1</v>
      </c>
      <c r="U14" s="35"/>
    </row>
    <row r="15" spans="1:23" ht="15.75" thickBot="1" x14ac:dyDescent="0.3">
      <c r="A15" s="17" t="s">
        <v>14</v>
      </c>
      <c r="B15" s="16" t="s">
        <v>76</v>
      </c>
      <c r="C15" s="20">
        <v>1023884.3</v>
      </c>
      <c r="D15" s="20">
        <f t="shared" si="0"/>
        <v>1238900.003</v>
      </c>
      <c r="E15" s="5"/>
      <c r="F15" s="10">
        <f t="shared" si="7"/>
        <v>767913.22500000009</v>
      </c>
      <c r="G15" s="20">
        <v>76359.504132231406</v>
      </c>
      <c r="H15" s="11">
        <f t="shared" si="1"/>
        <v>691553.72086776863</v>
      </c>
      <c r="I15" s="31">
        <f>+D15-J15</f>
        <v>402120.00075000001</v>
      </c>
      <c r="J15" s="14">
        <f t="shared" ref="J15" si="8">+H15*1.21</f>
        <v>836780.00225000002</v>
      </c>
      <c r="K15" s="14">
        <v>7939</v>
      </c>
      <c r="L15" s="12">
        <f t="shared" ref="L15" si="9">SUM(J15:K15)</f>
        <v>844719.00225000002</v>
      </c>
      <c r="M15" s="15">
        <v>3236</v>
      </c>
      <c r="N15" s="15">
        <f t="shared" ref="N15" si="10">SUM(M15:M15)</f>
        <v>3236</v>
      </c>
      <c r="O15" s="13">
        <f t="shared" ref="O15" si="11">+L15+N15</f>
        <v>847955.00225000002</v>
      </c>
      <c r="P15" s="20" t="s">
        <v>52</v>
      </c>
      <c r="T15" s="36">
        <v>0.1</v>
      </c>
      <c r="U15" s="38">
        <v>0.15</v>
      </c>
    </row>
    <row r="16" spans="1:23" ht="15.75" thickBot="1" x14ac:dyDescent="0.3">
      <c r="A16" s="17" t="s">
        <v>14</v>
      </c>
      <c r="B16" s="16" t="s">
        <v>23</v>
      </c>
      <c r="C16" s="20">
        <v>1023884.3</v>
      </c>
      <c r="D16" s="20">
        <f t="shared" si="0"/>
        <v>1238900.003</v>
      </c>
      <c r="E16" s="5"/>
      <c r="F16" s="10">
        <f t="shared" si="7"/>
        <v>921495.87000000011</v>
      </c>
      <c r="G16" s="20">
        <v>76359.504132231406</v>
      </c>
      <c r="H16" s="11">
        <f t="shared" si="1"/>
        <v>845136.36586776865</v>
      </c>
      <c r="I16" s="31">
        <f t="shared" si="2"/>
        <v>216285.00029999996</v>
      </c>
      <c r="J16" s="14">
        <f t="shared" si="3"/>
        <v>1022615.0027000001</v>
      </c>
      <c r="K16" s="14">
        <v>7938</v>
      </c>
      <c r="L16" s="12">
        <f t="shared" si="4"/>
        <v>1030553.0027000001</v>
      </c>
      <c r="M16" s="15">
        <v>3235</v>
      </c>
      <c r="N16" s="15">
        <f t="shared" si="5"/>
        <v>3235</v>
      </c>
      <c r="O16" s="13">
        <f t="shared" si="6"/>
        <v>1033788.0027000001</v>
      </c>
      <c r="P16" s="20" t="s">
        <v>52</v>
      </c>
      <c r="T16" s="36">
        <v>0.1</v>
      </c>
      <c r="U16" s="35"/>
    </row>
    <row r="17" spans="1:21" ht="15.75" thickBot="1" x14ac:dyDescent="0.3">
      <c r="A17" s="17" t="s">
        <v>15</v>
      </c>
      <c r="B17" s="16" t="s">
        <v>45</v>
      </c>
      <c r="C17" s="20">
        <v>799917.36</v>
      </c>
      <c r="D17" s="20">
        <f t="shared" si="0"/>
        <v>967900.00559999992</v>
      </c>
      <c r="E17" s="5"/>
      <c r="F17" s="10">
        <f t="shared" si="7"/>
        <v>719925.62399999995</v>
      </c>
      <c r="G17" s="20">
        <v>71020.661157024791</v>
      </c>
      <c r="H17" s="11">
        <f t="shared" si="1"/>
        <v>648904.96284297516</v>
      </c>
      <c r="I17" s="31">
        <f t="shared" si="2"/>
        <v>182725.00055999996</v>
      </c>
      <c r="J17" s="14">
        <f t="shared" si="3"/>
        <v>785175.00503999996</v>
      </c>
      <c r="K17" s="14">
        <v>9027</v>
      </c>
      <c r="L17" s="12">
        <f t="shared" si="4"/>
        <v>794202.00503999996</v>
      </c>
      <c r="M17" s="15">
        <v>3235</v>
      </c>
      <c r="N17" s="15">
        <f t="shared" si="5"/>
        <v>3235</v>
      </c>
      <c r="O17" s="13">
        <f t="shared" si="6"/>
        <v>797437.00503999996</v>
      </c>
      <c r="P17" s="20" t="s">
        <v>65</v>
      </c>
      <c r="T17" s="36">
        <v>0.1</v>
      </c>
      <c r="U17" s="38"/>
    </row>
    <row r="18" spans="1:21" ht="15.75" thickBot="1" x14ac:dyDescent="0.3">
      <c r="A18" s="17" t="s">
        <v>15</v>
      </c>
      <c r="B18" s="16" t="s">
        <v>34</v>
      </c>
      <c r="C18" s="20">
        <v>923884.3</v>
      </c>
      <c r="D18" s="20">
        <f t="shared" si="0"/>
        <v>1117900.003</v>
      </c>
      <c r="E18" s="5"/>
      <c r="F18" s="10">
        <f t="shared" si="7"/>
        <v>665196.696</v>
      </c>
      <c r="G18" s="20">
        <v>77483.47107438017</v>
      </c>
      <c r="H18" s="11">
        <f t="shared" si="1"/>
        <v>587713.22492561978</v>
      </c>
      <c r="I18" s="31">
        <f t="shared" si="2"/>
        <v>406767.00084000011</v>
      </c>
      <c r="J18" s="14">
        <f t="shared" si="3"/>
        <v>711133.00215999992</v>
      </c>
      <c r="K18" s="14">
        <v>9027</v>
      </c>
      <c r="L18" s="12">
        <f t="shared" si="4"/>
        <v>720160.00215999992</v>
      </c>
      <c r="M18" s="15">
        <v>3235</v>
      </c>
      <c r="N18" s="15">
        <f t="shared" si="5"/>
        <v>3235</v>
      </c>
      <c r="O18" s="13">
        <f t="shared" si="6"/>
        <v>723395.00215999992</v>
      </c>
      <c r="P18" s="20" t="s">
        <v>82</v>
      </c>
      <c r="T18" s="36">
        <v>0.1</v>
      </c>
      <c r="U18" s="38">
        <v>0.18</v>
      </c>
    </row>
    <row r="19" spans="1:21" ht="15.75" thickBot="1" x14ac:dyDescent="0.3">
      <c r="A19" s="17" t="s">
        <v>15</v>
      </c>
      <c r="B19" s="16" t="s">
        <v>35</v>
      </c>
      <c r="C19" s="20">
        <v>986694.21</v>
      </c>
      <c r="D19" s="20">
        <f t="shared" si="0"/>
        <v>1193899.9941</v>
      </c>
      <c r="E19" s="5"/>
      <c r="F19" s="10">
        <f t="shared" si="7"/>
        <v>888024.78899999999</v>
      </c>
      <c r="G19" s="20">
        <v>79028.925619834714</v>
      </c>
      <c r="H19" s="11">
        <f t="shared" si="1"/>
        <v>808995.8633801653</v>
      </c>
      <c r="I19" s="31">
        <f t="shared" si="2"/>
        <v>215014.99941000005</v>
      </c>
      <c r="J19" s="14">
        <f t="shared" si="3"/>
        <v>978884.99468999996</v>
      </c>
      <c r="K19" s="14">
        <v>9027</v>
      </c>
      <c r="L19" s="12">
        <f t="shared" si="4"/>
        <v>987911.99468999996</v>
      </c>
      <c r="M19" s="15">
        <v>3235</v>
      </c>
      <c r="N19" s="15">
        <f t="shared" si="5"/>
        <v>3235</v>
      </c>
      <c r="O19" s="13">
        <f t="shared" si="6"/>
        <v>991146.99468999996</v>
      </c>
      <c r="P19" s="20" t="s">
        <v>82</v>
      </c>
      <c r="T19" s="36">
        <v>0.1</v>
      </c>
      <c r="U19" s="35"/>
    </row>
    <row r="20" spans="1:21" ht="15.75" thickBot="1" x14ac:dyDescent="0.3">
      <c r="A20" s="17" t="s">
        <v>15</v>
      </c>
      <c r="B20" s="16" t="s">
        <v>20</v>
      </c>
      <c r="C20" s="20">
        <v>1043719.01</v>
      </c>
      <c r="D20" s="20">
        <f t="shared" si="0"/>
        <v>1262900.0020999999</v>
      </c>
      <c r="E20" s="5"/>
      <c r="F20" s="10">
        <f t="shared" si="7"/>
        <v>751477.68719999993</v>
      </c>
      <c r="G20" s="20">
        <v>80363.636363636368</v>
      </c>
      <c r="H20" s="11">
        <f t="shared" si="1"/>
        <v>671114.05083636357</v>
      </c>
      <c r="I20" s="31">
        <f t="shared" si="2"/>
        <v>450852.00058800005</v>
      </c>
      <c r="J20" s="14">
        <f t="shared" si="3"/>
        <v>812048.00151199987</v>
      </c>
      <c r="K20" s="14">
        <v>9027</v>
      </c>
      <c r="L20" s="12">
        <f t="shared" si="4"/>
        <v>821075.00151199987</v>
      </c>
      <c r="M20" s="15">
        <v>3235</v>
      </c>
      <c r="N20" s="15">
        <f t="shared" si="5"/>
        <v>3235</v>
      </c>
      <c r="O20" s="13">
        <f t="shared" si="6"/>
        <v>824310.00151199987</v>
      </c>
      <c r="P20" s="20" t="s">
        <v>82</v>
      </c>
      <c r="T20" s="36">
        <v>0.1</v>
      </c>
      <c r="U20" s="38">
        <v>0.18</v>
      </c>
    </row>
    <row r="21" spans="1:21" ht="15.75" thickBot="1" x14ac:dyDescent="0.3">
      <c r="A21" s="17" t="s">
        <v>10</v>
      </c>
      <c r="B21" s="16" t="s">
        <v>46</v>
      </c>
      <c r="C21" s="20">
        <v>957768.6</v>
      </c>
      <c r="D21" s="20">
        <f t="shared" si="0"/>
        <v>1158900.0060000001</v>
      </c>
      <c r="E21" s="5"/>
      <c r="F21" s="10">
        <f t="shared" si="7"/>
        <v>861991.74</v>
      </c>
      <c r="G21" s="20">
        <v>0</v>
      </c>
      <c r="H21" s="11">
        <f t="shared" si="1"/>
        <v>861991.74</v>
      </c>
      <c r="I21" s="31">
        <f t="shared" si="2"/>
        <v>115890.00060000014</v>
      </c>
      <c r="J21" s="14">
        <f t="shared" si="3"/>
        <v>1043010.0053999999</v>
      </c>
      <c r="K21" s="14">
        <v>9027</v>
      </c>
      <c r="L21" s="12">
        <f t="shared" si="4"/>
        <v>1052037.0053999999</v>
      </c>
      <c r="M21" s="15">
        <v>3235</v>
      </c>
      <c r="N21" s="15">
        <f t="shared" si="5"/>
        <v>3235</v>
      </c>
      <c r="O21" s="13">
        <f t="shared" si="6"/>
        <v>1055272.0053999999</v>
      </c>
      <c r="P21" s="20" t="s">
        <v>65</v>
      </c>
      <c r="T21" s="36">
        <v>0.1</v>
      </c>
      <c r="U21" s="38"/>
    </row>
    <row r="22" spans="1:21" ht="15.75" thickBot="1" x14ac:dyDescent="0.3">
      <c r="A22" s="17" t="s">
        <v>10</v>
      </c>
      <c r="B22" s="16" t="s">
        <v>43</v>
      </c>
      <c r="C22" s="20">
        <v>1041239.67</v>
      </c>
      <c r="D22" s="20">
        <f t="shared" si="0"/>
        <v>1259900.0007</v>
      </c>
      <c r="E22" s="5"/>
      <c r="F22" s="10">
        <f t="shared" si="7"/>
        <v>937115.7030000001</v>
      </c>
      <c r="G22" s="20">
        <v>0</v>
      </c>
      <c r="H22" s="11">
        <f t="shared" si="1"/>
        <v>937115.7030000001</v>
      </c>
      <c r="I22" s="31">
        <f t="shared" si="2"/>
        <v>125990.00006999983</v>
      </c>
      <c r="J22" s="14">
        <f t="shared" si="3"/>
        <v>1133910.0006300001</v>
      </c>
      <c r="K22" s="14">
        <v>9027</v>
      </c>
      <c r="L22" s="12">
        <f t="shared" si="4"/>
        <v>1142937.0006300001</v>
      </c>
      <c r="M22" s="15">
        <v>3235</v>
      </c>
      <c r="N22" s="15">
        <f t="shared" si="5"/>
        <v>3235</v>
      </c>
      <c r="O22" s="13">
        <f t="shared" si="6"/>
        <v>1146172.0006300001</v>
      </c>
      <c r="P22" s="20" t="s">
        <v>65</v>
      </c>
      <c r="T22" s="36">
        <v>0.1</v>
      </c>
      <c r="U22" s="38"/>
    </row>
    <row r="23" spans="1:21" ht="15.75" thickBot="1" x14ac:dyDescent="0.3">
      <c r="A23" s="17" t="s">
        <v>10</v>
      </c>
      <c r="B23" s="16" t="s">
        <v>36</v>
      </c>
      <c r="C23" s="20">
        <v>1100743.8</v>
      </c>
      <c r="D23" s="20">
        <f t="shared" si="0"/>
        <v>1331899.9979999999</v>
      </c>
      <c r="E23" s="5"/>
      <c r="F23" s="10">
        <f t="shared" si="7"/>
        <v>990669.42</v>
      </c>
      <c r="G23" s="20">
        <v>0</v>
      </c>
      <c r="H23" s="11">
        <f t="shared" si="1"/>
        <v>990669.42</v>
      </c>
      <c r="I23" s="31">
        <f t="shared" si="2"/>
        <v>133189.99979999987</v>
      </c>
      <c r="J23" s="14">
        <f t="shared" si="3"/>
        <v>1198709.9982</v>
      </c>
      <c r="K23" s="14">
        <v>9027</v>
      </c>
      <c r="L23" s="12">
        <f t="shared" si="4"/>
        <v>1207736.9982</v>
      </c>
      <c r="M23" s="15">
        <v>3235</v>
      </c>
      <c r="N23" s="15">
        <f t="shared" si="5"/>
        <v>3235</v>
      </c>
      <c r="O23" s="13">
        <f t="shared" si="6"/>
        <v>1210971.9982</v>
      </c>
      <c r="P23" s="20" t="s">
        <v>65</v>
      </c>
      <c r="T23" s="36">
        <v>0.1</v>
      </c>
      <c r="U23" s="38"/>
    </row>
    <row r="24" spans="1:21" ht="15.75" thickBot="1" x14ac:dyDescent="0.3">
      <c r="A24" s="17" t="s">
        <v>11</v>
      </c>
      <c r="B24" s="16" t="s">
        <v>24</v>
      </c>
      <c r="C24" s="20">
        <v>1280909.0900000001</v>
      </c>
      <c r="D24" s="20">
        <f t="shared" si="0"/>
        <v>1549899.9989</v>
      </c>
      <c r="E24" s="5"/>
      <c r="F24" s="10">
        <f t="shared" si="7"/>
        <v>1114390.9083</v>
      </c>
      <c r="G24" s="20">
        <v>133752.06611570247</v>
      </c>
      <c r="H24" s="11">
        <f t="shared" si="1"/>
        <v>980638.84218429751</v>
      </c>
      <c r="I24" s="31">
        <f t="shared" si="2"/>
        <v>363326.99985700008</v>
      </c>
      <c r="J24" s="14">
        <f t="shared" si="3"/>
        <v>1186572.9990429999</v>
      </c>
      <c r="K24" s="14">
        <v>9027</v>
      </c>
      <c r="L24" s="12">
        <f t="shared" si="4"/>
        <v>1195599.9990429999</v>
      </c>
      <c r="M24" s="15">
        <v>2035</v>
      </c>
      <c r="N24" s="15">
        <f t="shared" si="5"/>
        <v>2035</v>
      </c>
      <c r="O24" s="13">
        <f t="shared" ref="O24" si="12">+L24+N24</f>
        <v>1197634.9990429999</v>
      </c>
      <c r="P24" s="20" t="s">
        <v>52</v>
      </c>
      <c r="T24" s="36">
        <v>0.1</v>
      </c>
      <c r="U24" s="38">
        <v>0.03</v>
      </c>
    </row>
    <row r="25" spans="1:21" ht="15.75" thickBot="1" x14ac:dyDescent="0.3">
      <c r="A25" s="17" t="s">
        <v>11</v>
      </c>
      <c r="B25" s="16" t="s">
        <v>25</v>
      </c>
      <c r="C25" s="20">
        <v>1399917.36</v>
      </c>
      <c r="D25" s="20">
        <f t="shared" si="0"/>
        <v>1693900.0056</v>
      </c>
      <c r="E25" s="5"/>
      <c r="F25" s="10">
        <f t="shared" si="7"/>
        <v>1259925.6240000001</v>
      </c>
      <c r="G25" s="20">
        <v>103615.70247933886</v>
      </c>
      <c r="H25" s="11">
        <f t="shared" si="1"/>
        <v>1156309.9215206611</v>
      </c>
      <c r="I25" s="31">
        <f t="shared" si="2"/>
        <v>294765.00056000007</v>
      </c>
      <c r="J25" s="14">
        <f t="shared" si="3"/>
        <v>1399135.00504</v>
      </c>
      <c r="K25" s="14">
        <v>9027</v>
      </c>
      <c r="L25" s="12">
        <f t="shared" si="4"/>
        <v>1408162.00504</v>
      </c>
      <c r="M25" s="15">
        <v>2035</v>
      </c>
      <c r="N25" s="15">
        <f t="shared" si="5"/>
        <v>2035</v>
      </c>
      <c r="O25" s="13">
        <f t="shared" si="6"/>
        <v>1410197.00504</v>
      </c>
      <c r="P25" s="20" t="s">
        <v>65</v>
      </c>
      <c r="T25" s="36">
        <v>0.1</v>
      </c>
      <c r="U25" s="38"/>
    </row>
    <row r="26" spans="1:21" ht="15.75" thickBot="1" x14ac:dyDescent="0.3">
      <c r="A26" s="17" t="s">
        <v>11</v>
      </c>
      <c r="B26" s="16" t="s">
        <v>26</v>
      </c>
      <c r="C26" s="20">
        <v>1471818.18</v>
      </c>
      <c r="D26" s="20">
        <f t="shared" si="0"/>
        <v>1780899.9977999998</v>
      </c>
      <c r="E26" s="5"/>
      <c r="F26" s="10">
        <f t="shared" si="7"/>
        <v>1324636.362</v>
      </c>
      <c r="G26" s="20">
        <v>105301.65289256198</v>
      </c>
      <c r="H26" s="11">
        <f t="shared" si="1"/>
        <v>1219334.7091074381</v>
      </c>
      <c r="I26" s="31">
        <f t="shared" si="2"/>
        <v>305504.99977999972</v>
      </c>
      <c r="J26" s="14">
        <f t="shared" si="3"/>
        <v>1475394.9980200001</v>
      </c>
      <c r="K26" s="14">
        <v>9027</v>
      </c>
      <c r="L26" s="12">
        <f t="shared" si="4"/>
        <v>1484421.9980200001</v>
      </c>
      <c r="M26" s="15">
        <v>2035</v>
      </c>
      <c r="N26" s="15">
        <f t="shared" si="5"/>
        <v>2035</v>
      </c>
      <c r="O26" s="13">
        <f t="shared" si="6"/>
        <v>1486456.9980200001</v>
      </c>
      <c r="P26" s="20" t="s">
        <v>65</v>
      </c>
      <c r="T26" s="36">
        <v>0.1</v>
      </c>
      <c r="U26" s="38"/>
    </row>
    <row r="27" spans="1:21" ht="15.75" thickBot="1" x14ac:dyDescent="0.3">
      <c r="A27" s="17" t="s">
        <v>11</v>
      </c>
      <c r="B27" s="16" t="s">
        <v>27</v>
      </c>
      <c r="C27" s="20">
        <v>1567685.95</v>
      </c>
      <c r="D27" s="20">
        <f t="shared" si="0"/>
        <v>1896899.9994999999</v>
      </c>
      <c r="E27" s="5"/>
      <c r="F27" s="10">
        <f t="shared" si="7"/>
        <v>1363886.7764999999</v>
      </c>
      <c r="G27" s="20">
        <v>107619.8347107438</v>
      </c>
      <c r="H27" s="11">
        <f t="shared" si="1"/>
        <v>1256266.9417892562</v>
      </c>
      <c r="I27" s="31">
        <f t="shared" si="2"/>
        <v>376816.99993499997</v>
      </c>
      <c r="J27" s="14">
        <f t="shared" si="3"/>
        <v>1520082.9995649999</v>
      </c>
      <c r="K27" s="14">
        <v>9027</v>
      </c>
      <c r="L27" s="12">
        <f t="shared" si="4"/>
        <v>1529109.9995649999</v>
      </c>
      <c r="M27" s="15">
        <v>2035</v>
      </c>
      <c r="N27" s="15">
        <f t="shared" si="5"/>
        <v>2035</v>
      </c>
      <c r="O27" s="13">
        <f t="shared" si="6"/>
        <v>1531144.9995649999</v>
      </c>
      <c r="P27" s="20" t="s">
        <v>52</v>
      </c>
      <c r="T27" s="36">
        <v>0.1</v>
      </c>
      <c r="U27" s="38">
        <v>0.03</v>
      </c>
    </row>
    <row r="28" spans="1:21" ht="15.75" thickBot="1" x14ac:dyDescent="0.3">
      <c r="A28" s="17" t="s">
        <v>11</v>
      </c>
      <c r="B28" s="16" t="s">
        <v>64</v>
      </c>
      <c r="C28" s="20">
        <v>1042066.12</v>
      </c>
      <c r="D28" s="20">
        <f t="shared" si="0"/>
        <v>1260900.0052</v>
      </c>
      <c r="E28" s="5"/>
      <c r="F28" s="10">
        <f t="shared" si="7"/>
        <v>937859.50800000003</v>
      </c>
      <c r="G28" s="20">
        <v>95115.702479338855</v>
      </c>
      <c r="H28" s="11">
        <f t="shared" ref="H28" si="13">+F28-G28</f>
        <v>842743.80552066118</v>
      </c>
      <c r="I28" s="31">
        <f t="shared" ref="I28" si="14">+D28-J28</f>
        <v>241180.00052</v>
      </c>
      <c r="J28" s="14">
        <f t="shared" ref="J28" si="15">+H28*1.21</f>
        <v>1019720.00468</v>
      </c>
      <c r="K28" s="14">
        <v>9027</v>
      </c>
      <c r="L28" s="12">
        <f t="shared" ref="L28" si="16">SUM(J28:K28)</f>
        <v>1028747.00468</v>
      </c>
      <c r="M28" s="15">
        <v>2035</v>
      </c>
      <c r="N28" s="15">
        <f t="shared" ref="N28" si="17">SUM(M28:M28)</f>
        <v>2035</v>
      </c>
      <c r="O28" s="13">
        <f t="shared" ref="O28" si="18">+L28+N28</f>
        <v>1030782.00468</v>
      </c>
      <c r="P28" s="20" t="s">
        <v>65</v>
      </c>
      <c r="T28" s="36">
        <v>0.1</v>
      </c>
      <c r="U28" s="35"/>
    </row>
    <row r="29" spans="1:21" ht="15.75" thickBot="1" x14ac:dyDescent="0.3">
      <c r="A29" s="17" t="s">
        <v>11</v>
      </c>
      <c r="B29" s="16" t="s">
        <v>28</v>
      </c>
      <c r="C29" s="20">
        <v>1280909.0900000001</v>
      </c>
      <c r="D29" s="20">
        <f t="shared" si="0"/>
        <v>1549899.9989</v>
      </c>
      <c r="E29" s="5"/>
      <c r="F29" s="10">
        <f t="shared" si="7"/>
        <v>1152818.1810000001</v>
      </c>
      <c r="G29" s="20">
        <v>133752.06611570247</v>
      </c>
      <c r="H29" s="11">
        <f t="shared" si="1"/>
        <v>1019066.1148842976</v>
      </c>
      <c r="I29" s="31">
        <f t="shared" si="2"/>
        <v>316829.99988999986</v>
      </c>
      <c r="J29" s="14">
        <f t="shared" si="3"/>
        <v>1233069.9990100001</v>
      </c>
      <c r="K29" s="14">
        <v>9027</v>
      </c>
      <c r="L29" s="12">
        <f t="shared" ref="L29" si="19">SUM(J29:K29)</f>
        <v>1242096.9990100001</v>
      </c>
      <c r="M29" s="15">
        <v>2035</v>
      </c>
      <c r="N29" s="15">
        <f t="shared" ref="N29" si="20">SUM(M29:M29)</f>
        <v>2035</v>
      </c>
      <c r="O29" s="13">
        <f t="shared" ref="O29" si="21">+L29+N29</f>
        <v>1244131.9990100001</v>
      </c>
      <c r="P29" s="20" t="s">
        <v>65</v>
      </c>
      <c r="T29" s="36">
        <v>0.1</v>
      </c>
      <c r="U29" s="38"/>
    </row>
    <row r="30" spans="1:21" ht="15.75" thickBot="1" x14ac:dyDescent="0.3">
      <c r="A30" s="17" t="s">
        <v>11</v>
      </c>
      <c r="B30" s="16" t="s">
        <v>29</v>
      </c>
      <c r="C30" s="20">
        <v>1399917.36</v>
      </c>
      <c r="D30" s="20">
        <f t="shared" si="0"/>
        <v>1693900.0056</v>
      </c>
      <c r="E30" s="5"/>
      <c r="F30" s="10">
        <f t="shared" si="7"/>
        <v>1259925.6240000001</v>
      </c>
      <c r="G30" s="20">
        <v>103615.70247933886</v>
      </c>
      <c r="H30" s="11">
        <f t="shared" si="1"/>
        <v>1156309.9215206611</v>
      </c>
      <c r="I30" s="31">
        <f t="shared" si="2"/>
        <v>294765.00056000007</v>
      </c>
      <c r="J30" s="14">
        <f t="shared" si="3"/>
        <v>1399135.00504</v>
      </c>
      <c r="K30" s="14">
        <v>9027</v>
      </c>
      <c r="L30" s="12">
        <f t="shared" ref="L30" si="22">SUM(J30:K30)</f>
        <v>1408162.00504</v>
      </c>
      <c r="M30" s="15">
        <v>2035</v>
      </c>
      <c r="N30" s="15">
        <f t="shared" ref="N30" si="23">SUM(M30:M30)</f>
        <v>2035</v>
      </c>
      <c r="O30" s="13">
        <f t="shared" ref="O30" si="24">+L30+N30</f>
        <v>1410197.00504</v>
      </c>
      <c r="P30" s="20" t="s">
        <v>65</v>
      </c>
      <c r="T30" s="36">
        <v>0.1</v>
      </c>
      <c r="U30" s="38"/>
    </row>
    <row r="31" spans="1:21" ht="15.75" thickBot="1" x14ac:dyDescent="0.3">
      <c r="A31" s="17" t="s">
        <v>11</v>
      </c>
      <c r="B31" s="16" t="s">
        <v>30</v>
      </c>
      <c r="C31" s="20">
        <v>1473471.07</v>
      </c>
      <c r="D31" s="20">
        <f t="shared" si="0"/>
        <v>1782899.9946999999</v>
      </c>
      <c r="E31" s="5"/>
      <c r="F31" s="10">
        <f t="shared" si="7"/>
        <v>1326123.963</v>
      </c>
      <c r="G31" s="20">
        <v>105371.90082644629</v>
      </c>
      <c r="H31" s="11">
        <f t="shared" si="1"/>
        <v>1220752.0621735537</v>
      </c>
      <c r="I31" s="31">
        <f t="shared" si="2"/>
        <v>305789.99946999992</v>
      </c>
      <c r="J31" s="14">
        <f t="shared" si="3"/>
        <v>1477109.99523</v>
      </c>
      <c r="K31" s="14">
        <v>9027</v>
      </c>
      <c r="L31" s="12">
        <f t="shared" si="4"/>
        <v>1486136.99523</v>
      </c>
      <c r="M31" s="15">
        <v>2035</v>
      </c>
      <c r="N31" s="15">
        <f t="shared" si="5"/>
        <v>2035</v>
      </c>
      <c r="O31" s="13">
        <f t="shared" si="6"/>
        <v>1488171.99523</v>
      </c>
      <c r="P31" s="20" t="s">
        <v>65</v>
      </c>
      <c r="T31" s="36">
        <v>0.1</v>
      </c>
      <c r="U31" s="38"/>
    </row>
    <row r="32" spans="1:21" ht="15.75" thickBot="1" x14ac:dyDescent="0.3">
      <c r="A32" s="17" t="s">
        <v>11</v>
      </c>
      <c r="B32" s="16" t="s">
        <v>31</v>
      </c>
      <c r="C32" s="20">
        <v>1567685.95</v>
      </c>
      <c r="D32" s="20">
        <f t="shared" si="0"/>
        <v>1896899.9994999999</v>
      </c>
      <c r="E32" s="5"/>
      <c r="F32" s="10">
        <f t="shared" si="7"/>
        <v>1410917.355</v>
      </c>
      <c r="G32" s="20">
        <v>107619.8347107438</v>
      </c>
      <c r="H32" s="11">
        <f t="shared" si="1"/>
        <v>1303297.5202892562</v>
      </c>
      <c r="I32" s="31">
        <f t="shared" si="2"/>
        <v>319909.99994999985</v>
      </c>
      <c r="J32" s="14">
        <f t="shared" si="3"/>
        <v>1576989.9995500001</v>
      </c>
      <c r="K32" s="14">
        <v>9027</v>
      </c>
      <c r="L32" s="12">
        <f t="shared" si="4"/>
        <v>1586016.9995500001</v>
      </c>
      <c r="M32" s="15">
        <v>2035</v>
      </c>
      <c r="N32" s="15">
        <f t="shared" si="5"/>
        <v>2035</v>
      </c>
      <c r="O32" s="13">
        <f t="shared" si="6"/>
        <v>1588051.9995500001</v>
      </c>
      <c r="P32" s="20" t="s">
        <v>65</v>
      </c>
      <c r="T32" s="36">
        <v>0.1</v>
      </c>
      <c r="U32" s="38"/>
    </row>
    <row r="33" spans="1:21" ht="15.75" thickBot="1" x14ac:dyDescent="0.3">
      <c r="A33" s="17" t="s">
        <v>53</v>
      </c>
      <c r="B33" s="16" t="s">
        <v>54</v>
      </c>
      <c r="C33" s="20">
        <v>1081735.54</v>
      </c>
      <c r="D33" s="20">
        <f t="shared" si="0"/>
        <v>1308900.0034</v>
      </c>
      <c r="E33" s="5"/>
      <c r="F33" s="10">
        <f t="shared" si="7"/>
        <v>746397.52260000003</v>
      </c>
      <c r="G33" s="20">
        <v>96028.925619834714</v>
      </c>
      <c r="H33" s="11">
        <f t="shared" si="1"/>
        <v>650368.59698016534</v>
      </c>
      <c r="I33" s="31">
        <f t="shared" si="2"/>
        <v>521954.00105399999</v>
      </c>
      <c r="J33" s="14">
        <f t="shared" si="3"/>
        <v>786946.00234600005</v>
      </c>
      <c r="K33" s="14">
        <v>9027</v>
      </c>
      <c r="L33" s="12">
        <f t="shared" si="4"/>
        <v>795973.00234600005</v>
      </c>
      <c r="M33" s="15">
        <v>3235</v>
      </c>
      <c r="N33" s="15">
        <f t="shared" si="5"/>
        <v>3235</v>
      </c>
      <c r="O33" s="13">
        <f t="shared" si="6"/>
        <v>799208.00234600005</v>
      </c>
      <c r="P33" s="20" t="s">
        <v>52</v>
      </c>
      <c r="T33" s="36">
        <v>0.1</v>
      </c>
      <c r="U33" s="38">
        <v>0.21</v>
      </c>
    </row>
    <row r="34" spans="1:21" ht="15.75" thickBot="1" x14ac:dyDescent="0.3">
      <c r="A34" s="17" t="s">
        <v>53</v>
      </c>
      <c r="B34" s="16" t="s">
        <v>55</v>
      </c>
      <c r="C34" s="20">
        <v>1176776.8600000001</v>
      </c>
      <c r="D34" s="20">
        <f t="shared" si="0"/>
        <v>1423900.0006000001</v>
      </c>
      <c r="E34" s="5"/>
      <c r="F34" s="10">
        <f t="shared" si="7"/>
        <v>811976.03339999996</v>
      </c>
      <c r="G34" s="20">
        <v>98276.859504132241</v>
      </c>
      <c r="H34" s="11">
        <f t="shared" si="1"/>
        <v>713699.17389586777</v>
      </c>
      <c r="I34" s="31">
        <f t="shared" si="2"/>
        <v>560324.00018600014</v>
      </c>
      <c r="J34" s="14">
        <f t="shared" si="3"/>
        <v>863576.00041400001</v>
      </c>
      <c r="K34" s="14">
        <v>9027</v>
      </c>
      <c r="L34" s="12">
        <f t="shared" si="4"/>
        <v>872603.00041400001</v>
      </c>
      <c r="M34" s="15">
        <v>3235</v>
      </c>
      <c r="N34" s="15">
        <f t="shared" si="5"/>
        <v>3235</v>
      </c>
      <c r="O34" s="13">
        <f t="shared" si="6"/>
        <v>875838.00041400001</v>
      </c>
      <c r="P34" s="20" t="s">
        <v>52</v>
      </c>
      <c r="T34" s="36">
        <v>0.1</v>
      </c>
      <c r="U34" s="38">
        <v>0.21</v>
      </c>
    </row>
    <row r="35" spans="1:21" ht="15.75" thickBot="1" x14ac:dyDescent="0.3">
      <c r="A35" s="17" t="s">
        <v>53</v>
      </c>
      <c r="B35" s="16" t="s">
        <v>56</v>
      </c>
      <c r="C35" s="20">
        <v>1214793.3899999999</v>
      </c>
      <c r="D35" s="20">
        <f t="shared" si="0"/>
        <v>1469900.0018999998</v>
      </c>
      <c r="E35" s="5"/>
      <c r="F35" s="10">
        <f t="shared" si="7"/>
        <v>838207.43909999984</v>
      </c>
      <c r="G35" s="20">
        <v>99190.082644628099</v>
      </c>
      <c r="H35" s="11">
        <f t="shared" si="1"/>
        <v>739017.35645537172</v>
      </c>
      <c r="I35" s="31">
        <f t="shared" si="2"/>
        <v>575689.00058900006</v>
      </c>
      <c r="J35" s="14">
        <f t="shared" si="3"/>
        <v>894211.00131099974</v>
      </c>
      <c r="K35" s="14">
        <v>9027</v>
      </c>
      <c r="L35" s="12">
        <f t="shared" si="4"/>
        <v>903238.00131099974</v>
      </c>
      <c r="M35" s="15">
        <v>3235</v>
      </c>
      <c r="N35" s="15">
        <f t="shared" si="5"/>
        <v>3235</v>
      </c>
      <c r="O35" s="13">
        <f t="shared" si="6"/>
        <v>906473.00131099974</v>
      </c>
      <c r="P35" s="20" t="s">
        <v>52</v>
      </c>
      <c r="T35" s="36">
        <v>0.1</v>
      </c>
      <c r="U35" s="38">
        <v>0.21</v>
      </c>
    </row>
    <row r="36" spans="1:21" ht="15.75" thickBot="1" x14ac:dyDescent="0.3">
      <c r="A36" s="17" t="s">
        <v>53</v>
      </c>
      <c r="B36" s="16" t="s">
        <v>57</v>
      </c>
      <c r="C36" s="20">
        <v>1263553.72</v>
      </c>
      <c r="D36" s="20">
        <f t="shared" si="0"/>
        <v>1528900.0011999998</v>
      </c>
      <c r="E36" s="5"/>
      <c r="F36" s="10">
        <f t="shared" si="7"/>
        <v>871852.06679999991</v>
      </c>
      <c r="G36" s="20">
        <v>100384.29752066116</v>
      </c>
      <c r="H36" s="11">
        <f t="shared" si="1"/>
        <v>771467.76927933877</v>
      </c>
      <c r="I36" s="31">
        <f t="shared" si="2"/>
        <v>595424.00037199992</v>
      </c>
      <c r="J36" s="14">
        <f t="shared" si="3"/>
        <v>933476.0008279999</v>
      </c>
      <c r="K36" s="14">
        <v>9027</v>
      </c>
      <c r="L36" s="12">
        <f t="shared" ref="L36:L55" si="25">SUM(J36:K36)</f>
        <v>942503.0008279999</v>
      </c>
      <c r="M36" s="15">
        <v>3235</v>
      </c>
      <c r="N36" s="15">
        <f t="shared" ref="N36:N55" si="26">SUM(M36:M36)</f>
        <v>3235</v>
      </c>
      <c r="O36" s="13">
        <f t="shared" ref="O36:O55" si="27">+L36+N36</f>
        <v>945738.0008279999</v>
      </c>
      <c r="P36" s="20" t="s">
        <v>52</v>
      </c>
      <c r="T36" s="36">
        <v>0.1</v>
      </c>
      <c r="U36" s="38">
        <v>0.21</v>
      </c>
    </row>
    <row r="37" spans="1:21" ht="15.75" thickBot="1" x14ac:dyDescent="0.3">
      <c r="A37" s="17" t="s">
        <v>53</v>
      </c>
      <c r="B37" s="16" t="s">
        <v>77</v>
      </c>
      <c r="C37" s="20">
        <v>1222231.3999999999</v>
      </c>
      <c r="D37" s="20">
        <f t="shared" si="0"/>
        <v>1478899.9939999999</v>
      </c>
      <c r="E37" s="5"/>
      <c r="F37" s="10">
        <f t="shared" si="7"/>
        <v>843339.66599999985</v>
      </c>
      <c r="G37" s="20">
        <v>99330.578512396693</v>
      </c>
      <c r="H37" s="11">
        <f t="shared" si="1"/>
        <v>744009.08748760319</v>
      </c>
      <c r="I37" s="31">
        <f t="shared" si="2"/>
        <v>578648.99814000016</v>
      </c>
      <c r="J37" s="14">
        <f t="shared" si="3"/>
        <v>900250.99585999979</v>
      </c>
      <c r="K37" s="14">
        <v>9028</v>
      </c>
      <c r="L37" s="12">
        <f t="shared" ref="L37:L39" si="28">SUM(J37:K37)</f>
        <v>909278.99585999979</v>
      </c>
      <c r="M37" s="15">
        <v>3236</v>
      </c>
      <c r="N37" s="15">
        <f t="shared" ref="N37:N39" si="29">SUM(M37:M37)</f>
        <v>3236</v>
      </c>
      <c r="O37" s="13">
        <f t="shared" ref="O37:O39" si="30">+L37+N37</f>
        <v>912514.99585999979</v>
      </c>
      <c r="P37" s="20" t="s">
        <v>52</v>
      </c>
      <c r="T37" s="36">
        <v>0.1</v>
      </c>
      <c r="U37" s="38">
        <v>0.21</v>
      </c>
    </row>
    <row r="38" spans="1:21" ht="15.75" thickBot="1" x14ac:dyDescent="0.3">
      <c r="A38" s="17" t="s">
        <v>53</v>
      </c>
      <c r="B38" s="16" t="s">
        <v>78</v>
      </c>
      <c r="C38" s="20">
        <v>1275950.4099999999</v>
      </c>
      <c r="D38" s="20">
        <f t="shared" si="0"/>
        <v>1543899.9960999999</v>
      </c>
      <c r="E38" s="5"/>
      <c r="F38" s="10">
        <f t="shared" si="7"/>
        <v>880405.78289999987</v>
      </c>
      <c r="G38" s="20">
        <v>100665.28925619836</v>
      </c>
      <c r="H38" s="11">
        <f t="shared" si="1"/>
        <v>779740.49364380154</v>
      </c>
      <c r="I38" s="31">
        <f t="shared" si="2"/>
        <v>600413.99879099999</v>
      </c>
      <c r="J38" s="14">
        <f t="shared" si="3"/>
        <v>943485.99730899988</v>
      </c>
      <c r="K38" s="14">
        <v>9029</v>
      </c>
      <c r="L38" s="12">
        <f t="shared" si="28"/>
        <v>952514.99730899988</v>
      </c>
      <c r="M38" s="15">
        <v>3237</v>
      </c>
      <c r="N38" s="15">
        <f t="shared" si="29"/>
        <v>3237</v>
      </c>
      <c r="O38" s="13">
        <f t="shared" si="30"/>
        <v>955751.99730899988</v>
      </c>
      <c r="P38" s="20" t="s">
        <v>52</v>
      </c>
      <c r="T38" s="36">
        <v>0.1</v>
      </c>
      <c r="U38" s="38">
        <v>0.21</v>
      </c>
    </row>
    <row r="39" spans="1:21" ht="15.75" thickBot="1" x14ac:dyDescent="0.3">
      <c r="A39" s="17" t="s">
        <v>53</v>
      </c>
      <c r="B39" s="16" t="s">
        <v>79</v>
      </c>
      <c r="C39" s="20">
        <v>1309834.71</v>
      </c>
      <c r="D39" s="20">
        <f t="shared" si="0"/>
        <v>1584899.9990999999</v>
      </c>
      <c r="E39" s="5"/>
      <c r="F39" s="10">
        <f t="shared" si="7"/>
        <v>903785.94989999989</v>
      </c>
      <c r="G39" s="20">
        <v>101438.01652892563</v>
      </c>
      <c r="H39" s="11">
        <f t="shared" si="1"/>
        <v>802347.93337107426</v>
      </c>
      <c r="I39" s="31">
        <f t="shared" si="2"/>
        <v>614058.99972100009</v>
      </c>
      <c r="J39" s="14">
        <f t="shared" si="3"/>
        <v>970840.99937899981</v>
      </c>
      <c r="K39" s="14">
        <v>9030</v>
      </c>
      <c r="L39" s="12">
        <f t="shared" si="28"/>
        <v>979870.99937899981</v>
      </c>
      <c r="M39" s="15">
        <v>3238</v>
      </c>
      <c r="N39" s="15">
        <f t="shared" si="29"/>
        <v>3238</v>
      </c>
      <c r="O39" s="13">
        <f t="shared" si="30"/>
        <v>983108.99937899981</v>
      </c>
      <c r="P39" s="20" t="s">
        <v>52</v>
      </c>
      <c r="T39" s="36">
        <v>0.1</v>
      </c>
      <c r="U39" s="38">
        <v>0.21</v>
      </c>
    </row>
    <row r="40" spans="1:21" ht="15.75" thickBot="1" x14ac:dyDescent="0.3">
      <c r="A40" s="17" t="s">
        <v>49</v>
      </c>
      <c r="B40" s="16" t="s">
        <v>71</v>
      </c>
      <c r="C40" s="20">
        <v>1260247.93</v>
      </c>
      <c r="D40" s="20">
        <f t="shared" si="0"/>
        <v>1524899.9952999998</v>
      </c>
      <c r="E40" s="5"/>
      <c r="F40" s="10">
        <f t="shared" si="7"/>
        <v>1134223.1369999999</v>
      </c>
      <c r="G40" s="20">
        <v>82681.818181818191</v>
      </c>
      <c r="H40" s="11">
        <f t="shared" si="1"/>
        <v>1051541.3188181818</v>
      </c>
      <c r="I40" s="31">
        <f t="shared" si="2"/>
        <v>252534.99952999991</v>
      </c>
      <c r="J40" s="14">
        <f t="shared" si="3"/>
        <v>1272364.9957699999</v>
      </c>
      <c r="K40" s="14">
        <v>9027</v>
      </c>
      <c r="L40" s="12">
        <f t="shared" si="25"/>
        <v>1281391.9957699999</v>
      </c>
      <c r="M40" s="15">
        <v>3235</v>
      </c>
      <c r="N40" s="15">
        <f t="shared" si="26"/>
        <v>3235</v>
      </c>
      <c r="O40" s="13">
        <f t="shared" si="27"/>
        <v>1284626.9957699999</v>
      </c>
      <c r="P40" s="20" t="s">
        <v>65</v>
      </c>
      <c r="T40" s="36">
        <v>0.1</v>
      </c>
      <c r="U40" s="35"/>
    </row>
    <row r="41" spans="1:21" ht="15.75" thickBot="1" x14ac:dyDescent="0.3">
      <c r="A41" s="17" t="s">
        <v>49</v>
      </c>
      <c r="B41" s="16" t="s">
        <v>72</v>
      </c>
      <c r="C41" s="20">
        <v>1554462.81</v>
      </c>
      <c r="D41" s="20">
        <f t="shared" si="0"/>
        <v>1880900.0001000001</v>
      </c>
      <c r="E41" s="5"/>
      <c r="F41" s="10">
        <f t="shared" si="7"/>
        <v>1399016.5290000001</v>
      </c>
      <c r="G41" s="20">
        <v>89706.611570247944</v>
      </c>
      <c r="H41" s="11">
        <f t="shared" si="1"/>
        <v>1309309.9174297522</v>
      </c>
      <c r="I41" s="31">
        <f t="shared" si="2"/>
        <v>296635.00001000008</v>
      </c>
      <c r="J41" s="14">
        <f t="shared" si="3"/>
        <v>1584265.00009</v>
      </c>
      <c r="K41" s="14">
        <v>9027</v>
      </c>
      <c r="L41" s="12">
        <f t="shared" si="25"/>
        <v>1593292.00009</v>
      </c>
      <c r="M41" s="15">
        <v>3235</v>
      </c>
      <c r="N41" s="15">
        <f t="shared" si="26"/>
        <v>3235</v>
      </c>
      <c r="O41" s="13">
        <f t="shared" si="27"/>
        <v>1596527.00009</v>
      </c>
      <c r="P41" s="20" t="s">
        <v>65</v>
      </c>
      <c r="T41" s="36">
        <v>0.1</v>
      </c>
      <c r="U41" s="35"/>
    </row>
    <row r="42" spans="1:21" ht="15.75" thickBot="1" x14ac:dyDescent="0.3">
      <c r="A42" s="17" t="s">
        <v>12</v>
      </c>
      <c r="B42" s="16" t="s">
        <v>32</v>
      </c>
      <c r="C42" s="20">
        <v>915746.61</v>
      </c>
      <c r="D42" s="20">
        <f>+C42*1.105</f>
        <v>1011900.00405</v>
      </c>
      <c r="E42" s="5"/>
      <c r="F42" s="10">
        <f t="shared" si="7"/>
        <v>824171.94900000002</v>
      </c>
      <c r="G42" s="20">
        <v>50307.692307692312</v>
      </c>
      <c r="H42" s="11">
        <f t="shared" si="1"/>
        <v>773864.25669230777</v>
      </c>
      <c r="I42" s="31">
        <f t="shared" si="2"/>
        <v>156780.00040499994</v>
      </c>
      <c r="J42" s="14">
        <f>+H42*1.105</f>
        <v>855120.00364500005</v>
      </c>
      <c r="K42" s="14">
        <v>8243</v>
      </c>
      <c r="L42" s="12">
        <f t="shared" si="25"/>
        <v>863363.00364500005</v>
      </c>
      <c r="M42" s="15">
        <v>3235</v>
      </c>
      <c r="N42" s="15">
        <f t="shared" si="26"/>
        <v>3235</v>
      </c>
      <c r="O42" s="13">
        <f t="shared" si="27"/>
        <v>866598.00364500005</v>
      </c>
      <c r="P42" s="20" t="s">
        <v>52</v>
      </c>
      <c r="T42" s="36">
        <v>0.1</v>
      </c>
      <c r="U42" s="35"/>
    </row>
    <row r="43" spans="1:21" ht="15.75" thickBot="1" x14ac:dyDescent="0.3">
      <c r="A43" s="17" t="s">
        <v>12</v>
      </c>
      <c r="B43" s="16" t="s">
        <v>47</v>
      </c>
      <c r="C43" s="20">
        <v>963710.41</v>
      </c>
      <c r="D43" s="20">
        <f t="shared" ref="D43:D54" si="31">+C43*1.105</f>
        <v>1064900.0030499999</v>
      </c>
      <c r="E43" s="5"/>
      <c r="F43" s="10">
        <f t="shared" si="7"/>
        <v>867339.36900000006</v>
      </c>
      <c r="G43" s="20">
        <v>51384.61538461539</v>
      </c>
      <c r="H43" s="11">
        <f t="shared" si="1"/>
        <v>815954.75361538469</v>
      </c>
      <c r="I43" s="31">
        <f t="shared" si="2"/>
        <v>163270.00030499988</v>
      </c>
      <c r="J43" s="14">
        <f t="shared" ref="J43:J53" si="32">+H43*1.105</f>
        <v>901630.00274500006</v>
      </c>
      <c r="K43" s="14">
        <v>8243</v>
      </c>
      <c r="L43" s="12">
        <f t="shared" si="25"/>
        <v>909873.00274500006</v>
      </c>
      <c r="M43" s="15">
        <v>3235</v>
      </c>
      <c r="N43" s="15">
        <f t="shared" si="26"/>
        <v>3235</v>
      </c>
      <c r="O43" s="13">
        <f t="shared" si="27"/>
        <v>913108.00274500006</v>
      </c>
      <c r="P43" s="20" t="s">
        <v>65</v>
      </c>
      <c r="T43" s="36">
        <v>0.1</v>
      </c>
      <c r="U43" s="35"/>
    </row>
    <row r="44" spans="1:21" ht="15.75" thickBot="1" x14ac:dyDescent="0.3">
      <c r="A44" s="17" t="s">
        <v>13</v>
      </c>
      <c r="B44" s="16" t="s">
        <v>58</v>
      </c>
      <c r="C44" s="20">
        <v>1492217.19</v>
      </c>
      <c r="D44" s="20">
        <f t="shared" si="31"/>
        <v>1648899.99495</v>
      </c>
      <c r="E44" s="5"/>
      <c r="F44" s="10">
        <f t="shared" si="7"/>
        <v>1149007.2363</v>
      </c>
      <c r="G44" s="20">
        <v>35538.461538461539</v>
      </c>
      <c r="H44" s="11">
        <f t="shared" si="1"/>
        <v>1113468.7747615385</v>
      </c>
      <c r="I44" s="31">
        <f t="shared" si="2"/>
        <v>418516.99883849989</v>
      </c>
      <c r="J44" s="14">
        <f t="shared" si="32"/>
        <v>1230382.9961115001</v>
      </c>
      <c r="K44" s="14">
        <v>8243</v>
      </c>
      <c r="L44" s="12">
        <f t="shared" si="25"/>
        <v>1238625.9961115001</v>
      </c>
      <c r="M44" s="15">
        <v>3235</v>
      </c>
      <c r="N44" s="15">
        <f t="shared" si="26"/>
        <v>3235</v>
      </c>
      <c r="O44" s="13">
        <f t="shared" si="27"/>
        <v>1241860.9961115001</v>
      </c>
      <c r="P44" s="20" t="s">
        <v>82</v>
      </c>
      <c r="T44" s="36">
        <v>0.13</v>
      </c>
      <c r="U44" s="38">
        <v>0.1</v>
      </c>
    </row>
    <row r="45" spans="1:21" ht="15.75" thickBot="1" x14ac:dyDescent="0.3">
      <c r="A45" s="17" t="s">
        <v>13</v>
      </c>
      <c r="B45" s="16" t="s">
        <v>59</v>
      </c>
      <c r="C45" s="20">
        <v>1652398.19</v>
      </c>
      <c r="D45" s="20">
        <f t="shared" si="31"/>
        <v>1825899.9999499999</v>
      </c>
      <c r="E45" s="5"/>
      <c r="F45" s="10">
        <f t="shared" si="7"/>
        <v>1272346.6063000001</v>
      </c>
      <c r="G45" s="20">
        <v>39384.615384615383</v>
      </c>
      <c r="H45" s="11">
        <f t="shared" si="1"/>
        <v>1232961.9909153846</v>
      </c>
      <c r="I45" s="31">
        <f t="shared" si="2"/>
        <v>463476.9999884998</v>
      </c>
      <c r="J45" s="14">
        <f t="shared" si="32"/>
        <v>1362422.9999615001</v>
      </c>
      <c r="K45" s="14">
        <v>8243</v>
      </c>
      <c r="L45" s="12">
        <f t="shared" si="25"/>
        <v>1370665.9999615001</v>
      </c>
      <c r="M45" s="15">
        <v>3235</v>
      </c>
      <c r="N45" s="15">
        <f t="shared" si="26"/>
        <v>3235</v>
      </c>
      <c r="O45" s="13">
        <f t="shared" si="27"/>
        <v>1373900.9999615001</v>
      </c>
      <c r="P45" s="20" t="s">
        <v>52</v>
      </c>
      <c r="T45" s="36">
        <v>0.13</v>
      </c>
      <c r="U45" s="38">
        <v>0.1</v>
      </c>
    </row>
    <row r="46" spans="1:21" ht="15.75" thickBot="1" x14ac:dyDescent="0.3">
      <c r="A46" s="17" t="s">
        <v>13</v>
      </c>
      <c r="B46" s="16" t="s">
        <v>60</v>
      </c>
      <c r="C46" s="20">
        <v>1713936.65</v>
      </c>
      <c r="D46" s="20">
        <f t="shared" si="31"/>
        <v>1893899.9982499999</v>
      </c>
      <c r="E46" s="5"/>
      <c r="F46" s="10">
        <f t="shared" si="7"/>
        <v>1319731.2205000001</v>
      </c>
      <c r="G46" s="20">
        <v>193923.07692307694</v>
      </c>
      <c r="H46" s="11">
        <f t="shared" si="1"/>
        <v>1125808.1435769231</v>
      </c>
      <c r="I46" s="31">
        <f t="shared" si="2"/>
        <v>649881.99959750008</v>
      </c>
      <c r="J46" s="14">
        <f t="shared" si="32"/>
        <v>1244017.9986524999</v>
      </c>
      <c r="K46" s="14">
        <v>8243</v>
      </c>
      <c r="L46" s="12">
        <f t="shared" si="25"/>
        <v>1252260.9986524999</v>
      </c>
      <c r="M46" s="15">
        <v>3235</v>
      </c>
      <c r="N46" s="15">
        <f t="shared" si="26"/>
        <v>3235</v>
      </c>
      <c r="O46" s="13">
        <f t="shared" si="27"/>
        <v>1255495.9986524999</v>
      </c>
      <c r="P46" s="20" t="s">
        <v>52</v>
      </c>
      <c r="T46" s="36">
        <v>0.13</v>
      </c>
      <c r="U46" s="38">
        <v>0.1</v>
      </c>
    </row>
    <row r="47" spans="1:21" ht="15.75" thickBot="1" x14ac:dyDescent="0.3">
      <c r="A47" s="17" t="s">
        <v>13</v>
      </c>
      <c r="B47" s="16" t="s">
        <v>61</v>
      </c>
      <c r="C47" s="20">
        <v>1861447.96</v>
      </c>
      <c r="D47" s="20">
        <f t="shared" si="31"/>
        <v>2056899.9957999999</v>
      </c>
      <c r="E47" s="5"/>
      <c r="F47" s="10">
        <f t="shared" si="7"/>
        <v>1433314.9291999999</v>
      </c>
      <c r="G47" s="20">
        <v>0</v>
      </c>
      <c r="H47" s="11">
        <f t="shared" si="1"/>
        <v>1433314.9291999999</v>
      </c>
      <c r="I47" s="31">
        <f t="shared" si="2"/>
        <v>473086.99903400009</v>
      </c>
      <c r="J47" s="14">
        <f t="shared" si="32"/>
        <v>1583812.9967659998</v>
      </c>
      <c r="K47" s="14">
        <v>8243</v>
      </c>
      <c r="L47" s="12">
        <f t="shared" si="25"/>
        <v>1592055.9967659998</v>
      </c>
      <c r="M47" s="15">
        <v>3235</v>
      </c>
      <c r="N47" s="15">
        <f t="shared" si="26"/>
        <v>3235</v>
      </c>
      <c r="O47" s="13">
        <f t="shared" si="27"/>
        <v>1595290.9967659998</v>
      </c>
      <c r="P47" s="20" t="s">
        <v>82</v>
      </c>
      <c r="T47" s="36">
        <v>0.13</v>
      </c>
      <c r="U47" s="38">
        <v>0.1</v>
      </c>
    </row>
    <row r="48" spans="1:21" ht="15.75" thickBot="1" x14ac:dyDescent="0.3">
      <c r="A48" s="17" t="s">
        <v>13</v>
      </c>
      <c r="B48" s="16" t="s">
        <v>62</v>
      </c>
      <c r="C48" s="20">
        <v>1868687.78</v>
      </c>
      <c r="D48" s="20">
        <f t="shared" si="31"/>
        <v>2064899.9968999999</v>
      </c>
      <c r="E48" s="5"/>
      <c r="F48" s="10">
        <f t="shared" si="7"/>
        <v>1438889.5906</v>
      </c>
      <c r="G48" s="20">
        <v>159846.15384615384</v>
      </c>
      <c r="H48" s="11">
        <f t="shared" si="1"/>
        <v>1279043.4367538462</v>
      </c>
      <c r="I48" s="31">
        <f t="shared" si="2"/>
        <v>651556.99928699993</v>
      </c>
      <c r="J48" s="14">
        <f t="shared" si="32"/>
        <v>1413342.997613</v>
      </c>
      <c r="K48" s="14">
        <v>8243</v>
      </c>
      <c r="L48" s="12">
        <f t="shared" si="25"/>
        <v>1421585.997613</v>
      </c>
      <c r="M48" s="15">
        <v>3235</v>
      </c>
      <c r="N48" s="15">
        <f t="shared" si="26"/>
        <v>3235</v>
      </c>
      <c r="O48" s="13">
        <f t="shared" si="27"/>
        <v>1424820.997613</v>
      </c>
      <c r="P48" s="20" t="s">
        <v>52</v>
      </c>
      <c r="T48" s="36">
        <v>0.13</v>
      </c>
      <c r="U48" s="38">
        <v>0.1</v>
      </c>
    </row>
    <row r="49" spans="1:21" ht="15.75" thickBot="1" x14ac:dyDescent="0.3">
      <c r="A49" s="17" t="s">
        <v>13</v>
      </c>
      <c r="B49" s="16" t="s">
        <v>63</v>
      </c>
      <c r="C49" s="20">
        <v>2013484.16</v>
      </c>
      <c r="D49" s="20">
        <f t="shared" si="31"/>
        <v>2224899.9967999998</v>
      </c>
      <c r="E49" s="5"/>
      <c r="F49" s="10">
        <f t="shared" si="7"/>
        <v>1550382.8032</v>
      </c>
      <c r="G49" s="20">
        <v>163307.69230769231</v>
      </c>
      <c r="H49" s="11">
        <f t="shared" si="1"/>
        <v>1387075.1108923077</v>
      </c>
      <c r="I49" s="31">
        <f t="shared" si="2"/>
        <v>692181.99926399975</v>
      </c>
      <c r="J49" s="14">
        <f t="shared" si="32"/>
        <v>1532717.9975360001</v>
      </c>
      <c r="K49" s="14">
        <v>8243</v>
      </c>
      <c r="L49" s="12">
        <f t="shared" si="25"/>
        <v>1540960.9975360001</v>
      </c>
      <c r="M49" s="15">
        <v>3235</v>
      </c>
      <c r="N49" s="15">
        <f t="shared" si="26"/>
        <v>3235</v>
      </c>
      <c r="O49" s="13">
        <f t="shared" si="27"/>
        <v>1544195.9975360001</v>
      </c>
      <c r="P49" s="20" t="s">
        <v>82</v>
      </c>
      <c r="T49" s="36">
        <v>0.13</v>
      </c>
      <c r="U49" s="38">
        <v>0.1</v>
      </c>
    </row>
    <row r="50" spans="1:21" ht="15.75" thickBot="1" x14ac:dyDescent="0.3">
      <c r="A50" s="17" t="s">
        <v>13</v>
      </c>
      <c r="B50" s="16" t="s">
        <v>73</v>
      </c>
      <c r="C50" s="20">
        <v>2127511.31</v>
      </c>
      <c r="D50" s="20">
        <f t="shared" si="31"/>
        <v>2350899.99755</v>
      </c>
      <c r="E50" s="5"/>
      <c r="F50" s="10">
        <f t="shared" si="7"/>
        <v>1638183.7087000001</v>
      </c>
      <c r="G50" s="20">
        <v>166076.92307692306</v>
      </c>
      <c r="H50" s="11">
        <f t="shared" si="1"/>
        <v>1472106.7856230771</v>
      </c>
      <c r="I50" s="31">
        <f t="shared" si="2"/>
        <v>724221.99943649978</v>
      </c>
      <c r="J50" s="14">
        <f t="shared" si="32"/>
        <v>1626677.9981135002</v>
      </c>
      <c r="K50" s="14">
        <v>8243</v>
      </c>
      <c r="L50" s="12">
        <f t="shared" si="25"/>
        <v>1634920.9981135002</v>
      </c>
      <c r="M50" s="15">
        <v>3235</v>
      </c>
      <c r="N50" s="15">
        <f t="shared" si="26"/>
        <v>3235</v>
      </c>
      <c r="O50" s="13">
        <f t="shared" si="27"/>
        <v>1638155.9981135002</v>
      </c>
      <c r="P50" s="20" t="s">
        <v>65</v>
      </c>
      <c r="T50" s="36">
        <v>0.13</v>
      </c>
      <c r="U50" s="38">
        <v>0.1</v>
      </c>
    </row>
    <row r="51" spans="1:21" ht="15.75" thickBot="1" x14ac:dyDescent="0.3">
      <c r="A51" s="17" t="s">
        <v>13</v>
      </c>
      <c r="B51" s="16" t="s">
        <v>33</v>
      </c>
      <c r="C51" s="20">
        <v>2349230.77</v>
      </c>
      <c r="D51" s="20">
        <f t="shared" si="31"/>
        <v>2595900.00085</v>
      </c>
      <c r="E51" s="5"/>
      <c r="F51" s="10">
        <f t="shared" si="7"/>
        <v>1808907.6929000001</v>
      </c>
      <c r="G51" s="20">
        <v>171307.69230769231</v>
      </c>
      <c r="H51" s="11">
        <f t="shared" si="1"/>
        <v>1637600.0005923079</v>
      </c>
      <c r="I51" s="31">
        <f t="shared" si="2"/>
        <v>786352.00019549974</v>
      </c>
      <c r="J51" s="14">
        <f t="shared" si="32"/>
        <v>1809548.0006545002</v>
      </c>
      <c r="K51" s="14">
        <v>8243</v>
      </c>
      <c r="L51" s="12">
        <f t="shared" si="25"/>
        <v>1817791.0006545002</v>
      </c>
      <c r="M51" s="15">
        <v>3235</v>
      </c>
      <c r="N51" s="15">
        <f t="shared" si="26"/>
        <v>3235</v>
      </c>
      <c r="O51" s="13">
        <f t="shared" si="27"/>
        <v>1821026.0006545002</v>
      </c>
      <c r="P51" s="20" t="s">
        <v>65</v>
      </c>
      <c r="T51" s="36">
        <v>0.13</v>
      </c>
      <c r="U51" s="38">
        <v>0.1</v>
      </c>
    </row>
    <row r="52" spans="1:21" ht="15.75" hidden="1" thickBot="1" x14ac:dyDescent="0.3">
      <c r="A52" s="17" t="s">
        <v>13</v>
      </c>
      <c r="B52" s="16" t="s">
        <v>48</v>
      </c>
      <c r="C52" s="20">
        <v>2571855.2000000002</v>
      </c>
      <c r="D52" s="20">
        <f t="shared" si="31"/>
        <v>2841899.9960000003</v>
      </c>
      <c r="E52" s="5"/>
      <c r="F52" s="10">
        <f t="shared" si="7"/>
        <v>1980328.5040000002</v>
      </c>
      <c r="G52" s="20">
        <v>176615.38461538462</v>
      </c>
      <c r="H52" s="11">
        <f t="shared" si="1"/>
        <v>1803713.1193846157</v>
      </c>
      <c r="I52" s="31">
        <f t="shared" si="2"/>
        <v>848796.99907999998</v>
      </c>
      <c r="J52" s="14">
        <f t="shared" si="32"/>
        <v>1993102.9969200003</v>
      </c>
      <c r="K52" s="14">
        <v>8243</v>
      </c>
      <c r="L52" s="12">
        <f t="shared" si="25"/>
        <v>2001345.9969200003</v>
      </c>
      <c r="M52" s="15">
        <v>3235</v>
      </c>
      <c r="N52" s="15">
        <f t="shared" si="26"/>
        <v>3235</v>
      </c>
      <c r="O52" s="13">
        <f t="shared" si="27"/>
        <v>2004580.9969200003</v>
      </c>
      <c r="P52" s="20" t="s">
        <v>52</v>
      </c>
      <c r="T52" s="36">
        <v>0.13</v>
      </c>
      <c r="U52" s="38">
        <v>0.1</v>
      </c>
    </row>
    <row r="53" spans="1:21" ht="15.75" thickBot="1" x14ac:dyDescent="0.3">
      <c r="A53" s="17" t="s">
        <v>13</v>
      </c>
      <c r="B53" s="16" t="s">
        <v>74</v>
      </c>
      <c r="C53" s="20">
        <v>2674117.65</v>
      </c>
      <c r="D53" s="20">
        <f t="shared" si="31"/>
        <v>2954900.0032500001</v>
      </c>
      <c r="E53" s="5"/>
      <c r="F53" s="10">
        <f t="shared" si="7"/>
        <v>2059070.5904999999</v>
      </c>
      <c r="G53" s="20">
        <v>179076.92307692306</v>
      </c>
      <c r="H53" s="11">
        <f t="shared" si="1"/>
        <v>1879993.6674230769</v>
      </c>
      <c r="I53" s="31">
        <f t="shared" si="2"/>
        <v>877507.00074749999</v>
      </c>
      <c r="J53" s="14">
        <f t="shared" si="32"/>
        <v>2077393.0025025001</v>
      </c>
      <c r="K53" s="14">
        <v>8243</v>
      </c>
      <c r="L53" s="12">
        <f t="shared" si="25"/>
        <v>2085636.0025025001</v>
      </c>
      <c r="M53" s="15">
        <v>3235</v>
      </c>
      <c r="N53" s="15">
        <f t="shared" si="26"/>
        <v>3235</v>
      </c>
      <c r="O53" s="13">
        <f t="shared" si="27"/>
        <v>2088871.0025025001</v>
      </c>
      <c r="P53" s="20" t="s">
        <v>65</v>
      </c>
      <c r="T53" s="36">
        <v>0.13</v>
      </c>
      <c r="U53" s="38">
        <v>0.1</v>
      </c>
    </row>
    <row r="54" spans="1:21" ht="15.75" thickBot="1" x14ac:dyDescent="0.3">
      <c r="A54" s="17" t="s">
        <v>13</v>
      </c>
      <c r="B54" s="16" t="s">
        <v>48</v>
      </c>
      <c r="C54" s="20">
        <v>2571855.2000000002</v>
      </c>
      <c r="D54" s="20">
        <f t="shared" si="31"/>
        <v>2841899.9960000003</v>
      </c>
      <c r="E54" s="5"/>
      <c r="F54" s="10">
        <f t="shared" si="7"/>
        <v>1980328.5040000002</v>
      </c>
      <c r="G54" s="20">
        <v>176615.38461538462</v>
      </c>
      <c r="H54" s="11">
        <f t="shared" ref="H54" si="33">+F54-G54</f>
        <v>1803713.1193846157</v>
      </c>
      <c r="I54" s="31">
        <f t="shared" ref="I54" si="34">+D54-J54</f>
        <v>848796.99907999998</v>
      </c>
      <c r="J54" s="14">
        <f t="shared" ref="J54" si="35">+H54*1.105</f>
        <v>1993102.9969200003</v>
      </c>
      <c r="K54" s="14">
        <v>8244</v>
      </c>
      <c r="L54" s="12">
        <f t="shared" ref="L54" si="36">SUM(J54:K54)</f>
        <v>2001346.9969200003</v>
      </c>
      <c r="M54" s="15">
        <v>3236</v>
      </c>
      <c r="N54" s="15">
        <f t="shared" ref="N54" si="37">SUM(M54:M54)</f>
        <v>3236</v>
      </c>
      <c r="O54" s="13">
        <f t="shared" ref="O54" si="38">+L54+N54</f>
        <v>2004582.9969200003</v>
      </c>
      <c r="P54" s="20" t="s">
        <v>52</v>
      </c>
      <c r="T54" s="36">
        <v>0.13</v>
      </c>
      <c r="U54" s="38">
        <v>0.1</v>
      </c>
    </row>
    <row r="55" spans="1:21" ht="15.75" thickBot="1" x14ac:dyDescent="0.3">
      <c r="A55" s="17" t="s">
        <v>19</v>
      </c>
      <c r="B55" s="16" t="s">
        <v>75</v>
      </c>
      <c r="C55" s="20">
        <v>2141239.67</v>
      </c>
      <c r="D55" s="20">
        <f t="shared" si="0"/>
        <v>2590900.0006999997</v>
      </c>
      <c r="E55" s="5"/>
      <c r="F55" s="10">
        <f t="shared" si="7"/>
        <v>1927115.703</v>
      </c>
      <c r="G55" s="20">
        <v>0</v>
      </c>
      <c r="H55" s="11">
        <f t="shared" si="1"/>
        <v>1927115.703</v>
      </c>
      <c r="I55" s="31">
        <f t="shared" si="2"/>
        <v>259090.00007000007</v>
      </c>
      <c r="J55" s="14">
        <f t="shared" si="3"/>
        <v>2331810.0006299997</v>
      </c>
      <c r="K55" s="14">
        <v>9027</v>
      </c>
      <c r="L55" s="12">
        <f t="shared" si="25"/>
        <v>2340837.0006299997</v>
      </c>
      <c r="M55" s="15">
        <v>3235</v>
      </c>
      <c r="N55" s="15">
        <f t="shared" si="26"/>
        <v>3235</v>
      </c>
      <c r="O55" s="13">
        <f t="shared" si="27"/>
        <v>2344072.0006299997</v>
      </c>
      <c r="P55" s="20" t="s">
        <v>65</v>
      </c>
      <c r="T55" s="36">
        <v>0.1</v>
      </c>
      <c r="U55" s="37"/>
    </row>
    <row r="56" spans="1:21" ht="15.75" thickBot="1" x14ac:dyDescent="0.3">
      <c r="A56" s="17" t="s">
        <v>70</v>
      </c>
      <c r="B56" s="16" t="s">
        <v>68</v>
      </c>
      <c r="C56" s="20">
        <v>1451157.02</v>
      </c>
      <c r="D56" s="20">
        <f t="shared" ref="D56:D57" si="39">+C56*1.21</f>
        <v>1755899.9942000001</v>
      </c>
      <c r="E56" s="5"/>
      <c r="F56" s="10">
        <f t="shared" ref="F56:F57" si="40">+C56*(1-(T56+U56))</f>
        <v>1306041.318</v>
      </c>
      <c r="G56" s="20">
        <v>0</v>
      </c>
      <c r="H56" s="11">
        <f t="shared" ref="H56:H57" si="41">+F56-G56</f>
        <v>1306041.318</v>
      </c>
      <c r="I56" s="31">
        <f>+D56-J56</f>
        <v>175589.99942000024</v>
      </c>
      <c r="J56" s="14">
        <f t="shared" ref="J56:J57" si="42">+H56*1.21</f>
        <v>1580309.9947799998</v>
      </c>
      <c r="K56" s="14">
        <v>9027</v>
      </c>
      <c r="L56" s="12">
        <f t="shared" ref="L56:L57" si="43">SUM(J56:K56)</f>
        <v>1589336.9947799998</v>
      </c>
      <c r="M56" s="15">
        <v>3235</v>
      </c>
      <c r="N56" s="15">
        <f t="shared" ref="N56:N57" si="44">SUM(M56:M56)</f>
        <v>3235</v>
      </c>
      <c r="O56" s="13">
        <f t="shared" ref="O56:O57" si="45">+L56+N56</f>
        <v>1592571.9947799998</v>
      </c>
      <c r="P56" s="20" t="s">
        <v>52</v>
      </c>
      <c r="T56" s="36">
        <v>0.1</v>
      </c>
      <c r="U56" s="37"/>
    </row>
    <row r="57" spans="1:21" ht="15.75" thickBot="1" x14ac:dyDescent="0.3">
      <c r="A57" s="17" t="s">
        <v>70</v>
      </c>
      <c r="B57" s="16" t="s">
        <v>69</v>
      </c>
      <c r="C57" s="20">
        <v>2008181.82</v>
      </c>
      <c r="D57" s="20">
        <f t="shared" si="39"/>
        <v>2429900.0022</v>
      </c>
      <c r="E57" s="5"/>
      <c r="F57" s="10">
        <f t="shared" si="40"/>
        <v>1807363.638</v>
      </c>
      <c r="G57" s="20">
        <v>0</v>
      </c>
      <c r="H57" s="11">
        <f t="shared" si="41"/>
        <v>1807363.638</v>
      </c>
      <c r="I57" s="31">
        <f>+D57-J57</f>
        <v>242990.00021999981</v>
      </c>
      <c r="J57" s="14">
        <f t="shared" si="42"/>
        <v>2186910.0019800002</v>
      </c>
      <c r="K57" s="14">
        <v>9027</v>
      </c>
      <c r="L57" s="12">
        <f t="shared" si="43"/>
        <v>2195937.0019800002</v>
      </c>
      <c r="M57" s="15">
        <v>3235</v>
      </c>
      <c r="N57" s="15">
        <f t="shared" si="44"/>
        <v>3235</v>
      </c>
      <c r="O57" s="13">
        <f t="shared" si="45"/>
        <v>2199172.0019800002</v>
      </c>
      <c r="P57" s="20" t="s">
        <v>52</v>
      </c>
      <c r="T57" s="36">
        <v>0.1</v>
      </c>
      <c r="U57" s="37"/>
    </row>
  </sheetData>
  <mergeCells count="20">
    <mergeCell ref="J1:L1"/>
    <mergeCell ref="M1:N1"/>
    <mergeCell ref="A3:O4"/>
    <mergeCell ref="A6:A10"/>
    <mergeCell ref="J6:L6"/>
    <mergeCell ref="M6:N6"/>
    <mergeCell ref="O6:O10"/>
    <mergeCell ref="C8:C10"/>
    <mergeCell ref="F8:F10"/>
    <mergeCell ref="G8:G10"/>
    <mergeCell ref="H8:H10"/>
    <mergeCell ref="B6:B10"/>
    <mergeCell ref="I8:I10"/>
    <mergeCell ref="D8:D10"/>
    <mergeCell ref="P6:P10"/>
    <mergeCell ref="J7:J10"/>
    <mergeCell ref="K7:K10"/>
    <mergeCell ref="L7:L10"/>
    <mergeCell ref="M7:M10"/>
    <mergeCell ref="N7:N10"/>
  </mergeCells>
  <conditionalFormatting sqref="N25:N27 N17:N23 N12 D12 D52 J12:K27 C13:D51 N31:N39 M12:M39 C53:D57 M40:N57 J29:K57 F12:G57">
    <cfRule type="expression" dxfId="29" priority="617">
      <formula>#REF!="No cambia"</formula>
    </cfRule>
    <cfRule type="expression" dxfId="28" priority="618">
      <formula>#REF!="Cambia"</formula>
    </cfRule>
  </conditionalFormatting>
  <conditionalFormatting sqref="P13:P57">
    <cfRule type="expression" dxfId="27" priority="549">
      <formula>$P13="No cambia"</formula>
    </cfRule>
    <cfRule type="expression" dxfId="26" priority="550">
      <formula>$P13="Cambia"</formula>
    </cfRule>
  </conditionalFormatting>
  <conditionalFormatting sqref="B12:B23 B30:B57">
    <cfRule type="expression" dxfId="25" priority="493">
      <formula>$N12="No cambia"</formula>
    </cfRule>
    <cfRule type="expression" dxfId="24" priority="494">
      <formula>$N12="Cambia"</formula>
    </cfRule>
  </conditionalFormatting>
  <conditionalFormatting sqref="N13 C12:C57 P12:P57">
    <cfRule type="expression" dxfId="23" priority="481">
      <formula>#REF!="No cambia"</formula>
    </cfRule>
    <cfRule type="expression" dxfId="22" priority="482">
      <formula>#REF!="Cambia"</formula>
    </cfRule>
  </conditionalFormatting>
  <conditionalFormatting sqref="B25:B27">
    <cfRule type="expression" dxfId="21" priority="409">
      <formula>$N25="No cambia"</formula>
    </cfRule>
    <cfRule type="expression" dxfId="20" priority="410">
      <formula>$N25="Cambia"</formula>
    </cfRule>
  </conditionalFormatting>
  <conditionalFormatting sqref="N30">
    <cfRule type="expression" dxfId="19" priority="309">
      <formula>#REF!="No cambia"</formula>
    </cfRule>
    <cfRule type="expression" dxfId="18" priority="310">
      <formula>#REF!="Cambia"</formula>
    </cfRule>
  </conditionalFormatting>
  <conditionalFormatting sqref="B24">
    <cfRule type="expression" dxfId="17" priority="119">
      <formula>$N24="No cambia"</formula>
    </cfRule>
    <cfRule type="expression" dxfId="16" priority="120">
      <formula>$N24="Cambia"</formula>
    </cfRule>
  </conditionalFormatting>
  <conditionalFormatting sqref="N29">
    <cfRule type="expression" dxfId="15" priority="105">
      <formula>#REF!="No cambia"</formula>
    </cfRule>
    <cfRule type="expression" dxfId="14" priority="106">
      <formula>#REF!="Cambia"</formula>
    </cfRule>
  </conditionalFormatting>
  <conditionalFormatting sqref="B29">
    <cfRule type="expression" dxfId="13" priority="101">
      <formula>$N29="No cambia"</formula>
    </cfRule>
    <cfRule type="expression" dxfId="12" priority="102">
      <formula>$N29="Cambia"</formula>
    </cfRule>
  </conditionalFormatting>
  <conditionalFormatting sqref="N24">
    <cfRule type="expression" dxfId="11" priority="21">
      <formula>#REF!="No cambia"</formula>
    </cfRule>
    <cfRule type="expression" dxfId="10" priority="22">
      <formula>#REF!="Cambia"</formula>
    </cfRule>
  </conditionalFormatting>
  <conditionalFormatting sqref="N14:N16">
    <cfRule type="expression" dxfId="9" priority="19">
      <formula>#REF!="No cambia"</formula>
    </cfRule>
    <cfRule type="expression" dxfId="8" priority="20">
      <formula>#REF!="Cambia"</formula>
    </cfRule>
  </conditionalFormatting>
  <conditionalFormatting sqref="B28">
    <cfRule type="expression" dxfId="7" priority="17">
      <formula>$N28="No cambia"</formula>
    </cfRule>
    <cfRule type="expression" dxfId="6" priority="18">
      <formula>$N28="Cambia"</formula>
    </cfRule>
  </conditionalFormatting>
  <conditionalFormatting sqref="N28 J28:K28 F28:G28">
    <cfRule type="expression" dxfId="5" priority="15">
      <formula>#REF!="No cambia"</formula>
    </cfRule>
    <cfRule type="expression" dxfId="4" priority="16">
      <formula>#REF!="Cambia"</formula>
    </cfRule>
  </conditionalFormatting>
  <conditionalFormatting sqref="P28">
    <cfRule type="expression" dxfId="3" priority="13">
      <formula>$P28="No cambia"</formula>
    </cfRule>
    <cfRule type="expression" dxfId="2" priority="14">
      <formula>$P28="Cambia"</formula>
    </cfRule>
  </conditionalFormatting>
  <conditionalFormatting sqref="P12:P57">
    <cfRule type="expression" dxfId="1" priority="1">
      <formula>$P12="No cambia"</formula>
    </cfRule>
    <cfRule type="expression" dxfId="0" priority="2">
      <formula>$P12="Cambia"</formula>
    </cfRule>
  </conditionalFormatting>
  <pageMargins left="0.15748031496062992" right="0.15748031496062992" top="0.15748031496062992" bottom="0.15748031496062992" header="0.15748031496062992" footer="0.15748031496062992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J6"/>
  <sheetViews>
    <sheetView workbookViewId="0">
      <selection activeCell="G6" sqref="G6"/>
    </sheetView>
  </sheetViews>
  <sheetFormatPr defaultColWidth="9.140625" defaultRowHeight="15" x14ac:dyDescent="0.25"/>
  <cols>
    <col min="6" max="6" width="16" bestFit="1" customWidth="1"/>
  </cols>
  <sheetData>
    <row r="3" spans="6:10" x14ac:dyDescent="0.25">
      <c r="F3" s="26"/>
      <c r="G3" s="27" t="s">
        <v>37</v>
      </c>
      <c r="H3" s="27" t="s">
        <v>38</v>
      </c>
      <c r="I3" s="27" t="s">
        <v>39</v>
      </c>
      <c r="J3" s="27" t="s">
        <v>40</v>
      </c>
    </row>
    <row r="4" spans="6:10" x14ac:dyDescent="0.25">
      <c r="F4" s="28" t="s">
        <v>14</v>
      </c>
      <c r="G4" s="29">
        <v>7937.5999999999995</v>
      </c>
      <c r="H4" s="29">
        <v>9026.6</v>
      </c>
      <c r="I4" s="29">
        <v>9026.6</v>
      </c>
      <c r="J4" s="29">
        <v>10055.1</v>
      </c>
    </row>
    <row r="5" spans="6:10" x14ac:dyDescent="0.25">
      <c r="F5" s="28" t="s">
        <v>41</v>
      </c>
      <c r="G5" s="29">
        <v>9026.6</v>
      </c>
      <c r="H5" s="29">
        <v>10127.699999999999</v>
      </c>
      <c r="I5" s="29">
        <v>10127.699999999999</v>
      </c>
      <c r="J5" s="29">
        <v>12172.6</v>
      </c>
    </row>
    <row r="6" spans="6:10" x14ac:dyDescent="0.25">
      <c r="F6" s="28" t="s">
        <v>42</v>
      </c>
      <c r="G6" s="29">
        <v>8243.2999999999993</v>
      </c>
      <c r="H6" s="29">
        <v>9248.85</v>
      </c>
      <c r="I6" s="29">
        <v>9248.85</v>
      </c>
      <c r="J6" s="29">
        <v>11116.3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Acuerdos Agropecuarios</vt:lpstr>
      <vt:lpstr>Fletes</vt:lpstr>
      <vt:lpstr>'Acuerdos Agropecuarios'!Print_Area</vt:lpstr>
    </vt:vector>
  </TitlesOfParts>
  <Company>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Cintya Alvarez</dc:creator>
  <cp:lastModifiedBy>Juan Manuel Pfeifauf</cp:lastModifiedBy>
  <cp:lastPrinted>2018-05-07T13:19:13Z</cp:lastPrinted>
  <dcterms:created xsi:type="dcterms:W3CDTF">2016-09-02T16:53:37Z</dcterms:created>
  <dcterms:modified xsi:type="dcterms:W3CDTF">2019-12-03T15:04:44Z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